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wd.govt.nz\dfs\personal\homedrive\PRRA\CumminE2\My Documents\01 - Pike 2020\"/>
    </mc:Choice>
  </mc:AlternateContent>
  <xr:revisionPtr revIDLastSave="0" documentId="13_ncr:1_{A5E3D8F4-DDEF-4242-80C9-C0832963E55F}" xr6:coauthVersionLast="47" xr6:coauthVersionMax="47" xr10:uidLastSave="{00000000-0000-0000-0000-000000000000}"/>
  <bookViews>
    <workbookView xWindow="28680" yWindow="-120" windowWidth="29040" windowHeight="1584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expenses'!$A$1:$E$25</definedName>
    <definedName name="_xlnm.Print_Area" localSheetId="5">'Gifts and benefits'!$A$1:$F$25</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 l="1"/>
  <c r="D14" i="4" l="1"/>
  <c r="C19" i="3"/>
  <c r="C14" i="2"/>
  <c r="C30" i="1"/>
  <c r="C37" i="1"/>
  <c r="C15" i="1"/>
  <c r="B6" i="13" l="1"/>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19" i="3" s="1"/>
  <c r="F57" i="13"/>
  <c r="D37" i="1" s="1"/>
  <c r="F56" i="13"/>
  <c r="D30" i="1" s="1"/>
  <c r="F55" i="13"/>
  <c r="D15" i="1" s="1"/>
  <c r="C13" i="13"/>
  <c r="C12" i="13"/>
  <c r="C11" i="13"/>
  <c r="C16" i="13" l="1"/>
  <c r="C17" i="13"/>
  <c r="B5" i="4" l="1"/>
  <c r="B4" i="4"/>
  <c r="B5" i="3"/>
  <c r="B4" i="3"/>
  <c r="B5" i="2"/>
  <c r="B4" i="2"/>
  <c r="B5" i="1"/>
  <c r="B4" i="1"/>
  <c r="C15" i="13" l="1"/>
  <c r="F12" i="13" l="1"/>
  <c r="C14" i="4"/>
  <c r="F11" i="13" s="1"/>
  <c r="F13" i="13" l="1"/>
  <c r="B37" i="1"/>
  <c r="B17" i="13" s="1"/>
  <c r="B30" i="1"/>
  <c r="B16" i="13" s="1"/>
  <c r="B15" i="1"/>
  <c r="B15" i="13" s="1"/>
  <c r="B19" i="3" l="1"/>
  <c r="B13" i="13" s="1"/>
  <c r="B14" i="2"/>
  <c r="B12" i="13" s="1"/>
  <c r="B11" i="13" l="1"/>
  <c r="B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<sst xmlns="http://schemas.openxmlformats.org/spreadsheetml/2006/main" count="270" uniqueCount="195">
  <si>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</si>
  <si>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</si>
  <si>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</si>
  <si>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</si>
  <si>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</si>
  <si>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</si>
  <si>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</si>
  <si>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</si>
  <si>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</si>
  <si>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</si>
  <si>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</si>
  <si>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</si>
  <si>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</si>
  <si>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</si>
  <si>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</si>
  <si>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</si>
  <si>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</si>
  <si>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</si>
  <si>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</si>
  <si>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</si>
  <si>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</si>
  <si>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</si>
  <si>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</si>
  <si>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</si>
  <si>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</si>
  <si>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</si>
  <si>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</si>
  <si>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</si>
  <si>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</si>
  <si>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</si>
  <si>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</si>
  <si>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</si>
  <si>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</si>
  <si>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</si>
  <si>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</si>
  <si>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</si>
  <si>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</si>
  <si>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</si>
  <si>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</si>
  <si>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</si>
  <si>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</si>
  <si>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</si>
  <si>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</si>
  <si>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</si>
  <si>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</si>
  <si>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</si>
  <si>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</si>
  <si>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</si>
  <si>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</si>
  <si>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</si>
  <si>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</si>
  <si>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</si>
  <si>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</si>
  <si>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</si>
  <si>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</si>
  <si>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</si>
  <si>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</si>
  <si>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</si>
  <si>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</si>
  <si>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</si>
  <si>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</si>
  <si>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</si>
  <si>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</si>
  <si>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</si>
  <si>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</si>
  <si>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</si>
  <si>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</si>
  <si>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</si>
  <si>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</si>
  <si>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</si>
  <si>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</si>
  <si>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</si>
  <si>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</si>
  <si>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</si>
  <si>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</si>
  <si>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</si>
  <si>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</si>
  <si>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</si>
  <si>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</si>
  <si>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</si>
  <si>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</si>
  <si>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</si>
  <si>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</si>
  <si>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</si>
  <si>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</si>
  <si>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</si>
  <si>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</si>
  <si>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</si>
  <si>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</si>
  <si>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</si>
  <si>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</si>
  <si>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</si>
  <si>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</si>
  <si>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</si>
  <si>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</si>
  <si>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</si>
  <si>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</si>
  <si>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</si>
  <si>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</si>
  <si>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</si>
  <si>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</si>
  <si>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</si>
  <si>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</si>
  <si>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</si>
  <si>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</si>
  <si>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</si>
  <si>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</si>
  <si>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</si>
  <si>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</si>
  <si>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</si>
  <si>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</si>
  <si>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</si>
  <si>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</si>
  <si>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</si>
  <si>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</si>
  <si>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</si>
  <si>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</si>
  <si>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</si>
  <si>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</si>
  <si>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</si>
  <si>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</si>
  <si>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</si>
  <si>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</si>
  <si>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</si>
  <si>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</si>
  <si>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</si>
  <si>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</si>
  <si>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</si>
  <si>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</si>
  <si>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</si>
  <si>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</si>
  <si>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</si>
  <si>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</si>
  <si>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</si>
  <si>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</si>
  <si>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</si>
  <si>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</si>
  <si>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</si>
  <si>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</si>
  <si>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</si>
  <si>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</si>
  <si>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</si>
  <si>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</si>
  <si>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</si>
  <si>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</si>
  <si>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</si>
  <si>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</si>
  <si>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</si>
  <si>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</si>
  <si>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</si>
  <si>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</si>
  <si>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</si>
  <si>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</si>
  <si>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</si>
  <si>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</si>
  <si>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</si>
  <si>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</si>
  <si>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</si>
  <si>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</si>
  <si>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</si>
  <si>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</si>
  <si>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</si>
  <si>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</si>
  <si>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</si>
  <si>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</si>
  <si>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</si>
  <si>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</si>
  <si>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</si>
  <si>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</si>
  <si>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Kāhui Whakamana Rua Tekau mā Iwa | Pike River Recovery Agency</t>
  </si>
  <si>
    <t>Taxi</t>
  </si>
  <si>
    <t>Wellington</t>
  </si>
  <si>
    <t>Hotel</t>
  </si>
  <si>
    <t>Dave Gawn</t>
  </si>
  <si>
    <t>Ferry crossing including booking fees: one way Picton to Wellington</t>
  </si>
  <si>
    <t>Parking</t>
  </si>
  <si>
    <t>Airfares including booking fees: AirNZ Seat and bag (one way flight between Hokitika and Wellington)</t>
  </si>
  <si>
    <t>Airfares including booking fees: AirNZ Seat and bag (return flight between Hokitika and Wellington)</t>
  </si>
  <si>
    <t xml:space="preserve">Airfares including booking fees: AirNZ Seat and bag (return flight between Hokitika and Wellington)
</t>
  </si>
  <si>
    <t>Flight cancelled due to Covid-19</t>
  </si>
  <si>
    <t xml:space="preserve">Travel to the West Coast for Chief Executive handover </t>
  </si>
  <si>
    <t xml:space="preserve">Travel to Wellington for Induction at NEMA </t>
  </si>
  <si>
    <t xml:space="preserve">Phone and data costs </t>
  </si>
  <si>
    <t>Greymouth/Wellington</t>
  </si>
  <si>
    <t>Monthly mobile phone charge including data usage for July 2021</t>
  </si>
  <si>
    <t>Monthly mobile phone charge including data usage for August 2021</t>
  </si>
  <si>
    <t>Tablet data costs</t>
  </si>
  <si>
    <t>Monthly working remotely tablet data usage for July 2021</t>
  </si>
  <si>
    <t>Monthly working remotely tablet data usage for August 2021</t>
  </si>
  <si>
    <t xml:space="preserve">Nothing to report </t>
  </si>
  <si>
    <t>Monthly mobile phone charge including data usage for September 2021</t>
  </si>
  <si>
    <t>Monthly working remotely tablet data usage for September 2021</t>
  </si>
  <si>
    <t>Travel to Wellington, Regular face to face meeting with PSC</t>
  </si>
  <si>
    <t xml:space="preserve">Travel to Wellington, Regular face to face meeting with PSC, Minister Allan and Minister Faafoi, and other relationship meetings </t>
  </si>
  <si>
    <t>Greymouth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</si>
</sst>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i/>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7" fillId="11" borderId="4" xfId="0" applyFont="1" applyFill="1" applyBorder="1" applyAlignment="1" applyProtection="1">
      <alignment vertical="center" wrapText="1"/>
      <protection locked="0"/>
    </xf>
    <xf numFmtId="0" fontId="37" fillId="11" borderId="4"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173</v>
      </c>
      <c r="C3" s="174"/>
      <c r="D3" s="174"/>
      <c r="E3" s="174"/>
      <c r="F3" s="174"/>
      <c r="G3" s="46"/>
      <c r="H3" s="46"/>
      <c r="I3" s="46"/>
      <c r="J3" s="46"/>
      <c r="K3" s="46"/>
    </row>
    <row r="4" spans="1:11" ht="21" customHeight="1" x14ac:dyDescent="0.2">
      <c r="A4" s="4" t="s">
        <v>54</v>
      </c>
      <c r="B4" s="175">
        <v>44378</v>
      </c>
      <c r="C4" s="175"/>
      <c r="D4" s="175"/>
      <c r="E4" s="175"/>
      <c r="F4" s="175"/>
      <c r="G4" s="46"/>
      <c r="H4" s="46"/>
      <c r="I4" s="46"/>
      <c r="J4" s="46"/>
      <c r="K4" s="46"/>
    </row>
    <row r="5" spans="1:11" ht="21" customHeight="1" x14ac:dyDescent="0.2">
      <c r="A5" s="4" t="s">
        <v>55</v>
      </c>
      <c r="B5" s="175">
        <v>44439</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58</v>
      </c>
      <c r="C7" s="171"/>
      <c r="D7" s="171"/>
      <c r="E7" s="171"/>
      <c r="F7" s="171"/>
      <c r="G7" s="34"/>
      <c r="H7" s="46"/>
      <c r="I7" s="46"/>
      <c r="J7" s="46"/>
      <c r="K7" s="46"/>
    </row>
    <row r="8" spans="1:11" ht="21" customHeight="1" x14ac:dyDescent="0.2">
      <c r="A8" s="4" t="s">
        <v>59</v>
      </c>
      <c r="B8" s="171" t="s">
        <v>168</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2827.67</v>
      </c>
      <c r="C11" s="102" t="str">
        <f>IF(Travel!B6="",A34,Travel!B6)</f>
        <v>Figures include GST (where applicable)</v>
      </c>
      <c r="D11" s="8"/>
      <c r="E11" s="10" t="s">
        <v>66</v>
      </c>
      <c r="F11" s="56">
        <f>'Gifts and benefits'!C14</f>
        <v>0</v>
      </c>
      <c r="G11" s="47"/>
      <c r="H11" s="47"/>
      <c r="I11" s="47"/>
      <c r="J11" s="47"/>
      <c r="K11" s="47"/>
    </row>
    <row r="12" spans="1:11" ht="27.75" customHeight="1" x14ac:dyDescent="0.2">
      <c r="A12" s="10" t="s">
        <v>24</v>
      </c>
      <c r="B12" s="94">
        <f>Hospitality!B14</f>
        <v>0</v>
      </c>
      <c r="C12" s="102" t="str">
        <f>IF(Hospitality!B6="",A34,Hospitality!B6)</f>
        <v>Figures include GST (where applicable)</v>
      </c>
      <c r="D12" s="8"/>
      <c r="E12" s="10" t="s">
        <v>67</v>
      </c>
      <c r="F12" s="56">
        <f>'Gifts and benefits'!C15</f>
        <v>0</v>
      </c>
      <c r="G12" s="47"/>
      <c r="H12" s="47"/>
      <c r="I12" s="47"/>
      <c r="J12" s="47"/>
      <c r="K12" s="47"/>
    </row>
    <row r="13" spans="1:11" ht="27.75" customHeight="1" x14ac:dyDescent="0.2">
      <c r="A13" s="10" t="s">
        <v>68</v>
      </c>
      <c r="B13" s="94">
        <f>'All other expenses'!B19</f>
        <v>130.73000000000002</v>
      </c>
      <c r="C13" s="102" t="str">
        <f>IF('All other expenses'!B6="",A34,'All other expenses'!B6)</f>
        <v>Figures include GST (where applicable)</v>
      </c>
      <c r="D13" s="8"/>
      <c r="E13" s="10" t="s">
        <v>69</v>
      </c>
      <c r="F13" s="56">
        <f>'Gifts and benefits'!C16</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Travel!B15</f>
        <v>0</v>
      </c>
      <c r="C15" s="104" t="str">
        <f>C11</f>
        <v>Figures include GST (where applicable)</v>
      </c>
      <c r="D15" s="8"/>
      <c r="E15" s="8"/>
      <c r="F15" s="58"/>
      <c r="G15" s="46"/>
      <c r="H15" s="46"/>
      <c r="I15" s="46"/>
      <c r="J15" s="46"/>
      <c r="K15" s="46"/>
    </row>
    <row r="16" spans="1:11" ht="27.75" customHeight="1" x14ac:dyDescent="0.2">
      <c r="A16" s="11" t="s">
        <v>71</v>
      </c>
      <c r="B16" s="96">
        <f>Travel!B30</f>
        <v>2827.67</v>
      </c>
      <c r="C16" s="104" t="str">
        <f>C11</f>
        <v>Figures include GST (where applicable)</v>
      </c>
      <c r="D16" s="59"/>
      <c r="E16" s="8"/>
      <c r="F16" s="60"/>
      <c r="G16" s="46"/>
      <c r="H16" s="46"/>
      <c r="I16" s="46"/>
      <c r="J16" s="46"/>
      <c r="K16" s="46"/>
    </row>
    <row r="17" spans="1:11" ht="27.75" customHeight="1" x14ac:dyDescent="0.2">
      <c r="A17" s="11" t="s">
        <v>72</v>
      </c>
      <c r="B17" s="96">
        <f>Travel!B37</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COUNT(Travel!B12:B14)</f>
        <v>0</v>
      </c>
      <c r="C55" s="111"/>
      <c r="D55" s="111">
        <f>COUNTIF(Travel!D12:D14,"*")</f>
        <v>0</v>
      </c>
      <c r="E55" s="112"/>
      <c r="F55" s="112" t="b">
        <f>MIN(B55,D55)=MAX(B55,D55)</f>
        <v>1</v>
      </c>
      <c r="G55" s="46"/>
      <c r="H55" s="46"/>
      <c r="I55" s="46"/>
      <c r="J55" s="46"/>
      <c r="K55" s="46"/>
    </row>
    <row r="56" spans="1:11" hidden="1" x14ac:dyDescent="0.2">
      <c r="A56" s="121" t="s">
        <v>105</v>
      </c>
      <c r="B56" s="111">
        <f>COUNT(Travel!B19:B29)</f>
        <v>9</v>
      </c>
      <c r="C56" s="111"/>
      <c r="D56" s="111">
        <f>COUNTIF(Travel!D19:D29,"*")</f>
        <v>9</v>
      </c>
      <c r="E56" s="112"/>
      <c r="F56" s="112" t="b">
        <f>MIN(B56,D56)=MAX(B56,D56)</f>
        <v>1</v>
      </c>
    </row>
    <row r="57" spans="1:11" hidden="1" x14ac:dyDescent="0.2">
      <c r="A57" s="122"/>
      <c r="B57" s="111">
        <f>COUNT(Travel!B34:B36)</f>
        <v>0</v>
      </c>
      <c r="C57" s="111"/>
      <c r="D57" s="111">
        <f>COUNTIF(Travel!D34:D36,"*")</f>
        <v>0</v>
      </c>
      <c r="E57" s="112"/>
      <c r="F57" s="112" t="b">
        <f>MIN(B57,D57)=MAX(B57,D57)</f>
        <v>1</v>
      </c>
    </row>
    <row r="58" spans="1:11" hidden="1" x14ac:dyDescent="0.2">
      <c r="A58" s="123" t="s">
        <v>106</v>
      </c>
      <c r="B58" s="113">
        <f>COUNT(Hospitality!B11:B13)</f>
        <v>0</v>
      </c>
      <c r="C58" s="113"/>
      <c r="D58" s="113">
        <f>COUNTIF(Hospitality!D11:D13,"*")</f>
        <v>0</v>
      </c>
      <c r="E58" s="114"/>
      <c r="F58" s="114" t="b">
        <f>MIN(B58,D58)=MAX(B58,D58)</f>
        <v>1</v>
      </c>
    </row>
    <row r="59" spans="1:11" hidden="1" x14ac:dyDescent="0.2">
      <c r="A59" s="124" t="s">
        <v>107</v>
      </c>
      <c r="B59" s="112">
        <f>COUNT('All other expenses'!B11:B18)</f>
        <v>6</v>
      </c>
      <c r="C59" s="112"/>
      <c r="D59" s="112">
        <f>COUNTIF('All other expenses'!D11:D18,"*")</f>
        <v>6</v>
      </c>
      <c r="E59" s="112"/>
      <c r="F59" s="112" t="b">
        <f>MIN(B59,D59)=MAX(B59,D59)</f>
        <v>1</v>
      </c>
    </row>
    <row r="60" spans="1:11" hidden="1" x14ac:dyDescent="0.2">
      <c r="A60" s="123" t="s">
        <v>108</v>
      </c>
      <c r="B60" s="113">
        <f>COUNTIF('Gifts and benefits'!B11:B13,"*")</f>
        <v>1</v>
      </c>
      <c r="C60" s="113">
        <f>COUNTIF('Gifts and benefits'!C11:C13,"*")</f>
        <v>0</v>
      </c>
      <c r="D60" s="113"/>
      <c r="E60" s="113">
        <f>COUNTA('Gifts and benefits'!E11:E13)</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8"/>
  <sheetViews>
    <sheetView tabSelected="1" zoomScaleNormal="100" workbookViewId="0">
      <selection activeCell="E27" sqref="E2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Te Kāhui Whakamana Rua Tekau mā Iwa | Pike River Recovery Agency</v>
      </c>
      <c r="C2" s="176"/>
      <c r="D2" s="176"/>
      <c r="E2" s="176"/>
      <c r="F2" s="46"/>
    </row>
    <row r="3" spans="1:6" ht="21" customHeight="1" x14ac:dyDescent="0.2">
      <c r="A3" s="4" t="s">
        <v>110</v>
      </c>
      <c r="B3" s="176" t="str">
        <f>'Summary and sign-off'!B3:F3</f>
        <v>Dave Gawn</v>
      </c>
      <c r="C3" s="176"/>
      <c r="D3" s="176"/>
      <c r="E3" s="176"/>
      <c r="F3" s="46"/>
    </row>
    <row r="4" spans="1:6" ht="21" customHeight="1" x14ac:dyDescent="0.2">
      <c r="A4" s="4" t="s">
        <v>111</v>
      </c>
      <c r="B4" s="176">
        <f>'Summary and sign-off'!B4:F4</f>
        <v>44378</v>
      </c>
      <c r="C4" s="176"/>
      <c r="D4" s="176"/>
      <c r="E4" s="176"/>
      <c r="F4" s="46"/>
    </row>
    <row r="5" spans="1:6" ht="21" customHeight="1" x14ac:dyDescent="0.2">
      <c r="A5" s="4" t="s">
        <v>112</v>
      </c>
      <c r="B5" s="176">
        <f>'Summary and sign-off'!B5:F5</f>
        <v>44439</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hidden="1" x14ac:dyDescent="0.2">
      <c r="A14" s="143"/>
      <c r="B14" s="144"/>
      <c r="C14" s="145"/>
      <c r="D14" s="145"/>
      <c r="E14" s="146"/>
      <c r="F14" s="1"/>
    </row>
    <row r="15" spans="1:6" ht="19.5" customHeight="1" x14ac:dyDescent="0.2">
      <c r="A15" s="107" t="s">
        <v>122</v>
      </c>
      <c r="B15" s="108">
        <f>SUM(B12:B14)</f>
        <v>0</v>
      </c>
      <c r="C15" s="167" t="str">
        <f>IF(SUBTOTAL(3,B12:B14)=SUBTOTAL(103,B12:B14),'Summary and sign-off'!$A$48,'Summary and sign-off'!$A$49)</f>
        <v>Check - there are no hidden rows with data</v>
      </c>
      <c r="D15" s="177" t="str">
        <f>IF('Summary and sign-off'!F55='Summary and sign-off'!F54,'Summary and sign-off'!A51,'Summary and sign-off'!A50)</f>
        <v>Check - each entry provides sufficient information</v>
      </c>
      <c r="E15" s="177"/>
      <c r="F15" s="46"/>
    </row>
    <row r="16" spans="1:6" ht="10.5" customHeight="1" x14ac:dyDescent="0.2">
      <c r="A16" s="27"/>
      <c r="B16" s="22"/>
      <c r="C16" s="27"/>
      <c r="D16" s="27"/>
      <c r="E16" s="27"/>
      <c r="F16" s="27"/>
    </row>
    <row r="17" spans="1:6" ht="24.75" customHeight="1" x14ac:dyDescent="0.2">
      <c r="A17" s="178" t="s">
        <v>123</v>
      </c>
      <c r="B17" s="178"/>
      <c r="C17" s="178"/>
      <c r="D17" s="178"/>
      <c r="E17" s="178"/>
      <c r="F17" s="47"/>
    </row>
    <row r="18" spans="1:6" ht="27" customHeight="1" x14ac:dyDescent="0.2">
      <c r="A18" s="35" t="s">
        <v>117</v>
      </c>
      <c r="B18" s="35" t="s">
        <v>62</v>
      </c>
      <c r="C18" s="35" t="s">
        <v>124</v>
      </c>
      <c r="D18" s="35" t="s">
        <v>120</v>
      </c>
      <c r="E18" s="35" t="s">
        <v>121</v>
      </c>
      <c r="F18" s="48"/>
    </row>
    <row r="19" spans="1:6" s="87" customFormat="1" hidden="1" x14ac:dyDescent="0.2">
      <c r="A19" s="133"/>
      <c r="B19" s="134"/>
      <c r="C19" s="135"/>
      <c r="D19" s="135"/>
      <c r="E19" s="136"/>
      <c r="F19" s="1"/>
    </row>
    <row r="20" spans="1:6" s="87" customFormat="1" ht="25.5" x14ac:dyDescent="0.2">
      <c r="A20" s="157">
        <v>44381</v>
      </c>
      <c r="B20" s="158">
        <v>394.43</v>
      </c>
      <c r="C20" s="159" t="s">
        <v>193</v>
      </c>
      <c r="D20" s="159" t="s">
        <v>174</v>
      </c>
      <c r="E20" s="160" t="s">
        <v>171</v>
      </c>
      <c r="F20" s="1"/>
    </row>
    <row r="21" spans="1:6" s="87" customFormat="1" ht="25.5" x14ac:dyDescent="0.2">
      <c r="A21" s="157">
        <v>44390</v>
      </c>
      <c r="B21" s="158">
        <f>677.3+28.75</f>
        <v>706.05</v>
      </c>
      <c r="C21" s="159" t="s">
        <v>192</v>
      </c>
      <c r="D21" s="159" t="s">
        <v>177</v>
      </c>
      <c r="E21" s="160" t="s">
        <v>171</v>
      </c>
      <c r="F21" s="1"/>
    </row>
    <row r="22" spans="1:6" s="87" customFormat="1" x14ac:dyDescent="0.2">
      <c r="A22" s="157"/>
      <c r="B22" s="158">
        <v>60.5</v>
      </c>
      <c r="C22" s="159"/>
      <c r="D22" s="159" t="s">
        <v>170</v>
      </c>
      <c r="E22" s="160"/>
      <c r="F22" s="1"/>
    </row>
    <row r="23" spans="1:6" s="87" customFormat="1" x14ac:dyDescent="0.2">
      <c r="A23" s="157"/>
      <c r="B23" s="158">
        <v>10.5</v>
      </c>
      <c r="C23" s="159"/>
      <c r="D23" s="159" t="s">
        <v>175</v>
      </c>
      <c r="E23" s="160"/>
      <c r="F23" s="1"/>
    </row>
    <row r="24" spans="1:6" s="87" customFormat="1" ht="38.25" x14ac:dyDescent="0.2">
      <c r="A24" s="157">
        <v>44397</v>
      </c>
      <c r="B24" s="158">
        <v>579.38</v>
      </c>
      <c r="C24" s="159" t="s">
        <v>179</v>
      </c>
      <c r="D24" s="159" t="s">
        <v>178</v>
      </c>
      <c r="E24" s="160" t="s">
        <v>171</v>
      </c>
      <c r="F24" s="1"/>
    </row>
    <row r="25" spans="1:6" s="87" customFormat="1" ht="25.5" x14ac:dyDescent="0.2">
      <c r="A25" s="157">
        <v>44399</v>
      </c>
      <c r="B25" s="158">
        <v>535.53</v>
      </c>
      <c r="C25" s="159" t="s">
        <v>181</v>
      </c>
      <c r="D25" s="159" t="s">
        <v>176</v>
      </c>
      <c r="E25" s="160" t="s">
        <v>171</v>
      </c>
      <c r="F25" s="1"/>
    </row>
    <row r="26" spans="1:6" s="87" customFormat="1" ht="25.5" x14ac:dyDescent="0.2">
      <c r="A26" s="157">
        <v>44406</v>
      </c>
      <c r="B26" s="158">
        <v>407.03</v>
      </c>
      <c r="C26" s="159" t="s">
        <v>180</v>
      </c>
      <c r="D26" s="159" t="s">
        <v>176</v>
      </c>
      <c r="E26" s="160" t="s">
        <v>194</v>
      </c>
      <c r="F26" s="1"/>
    </row>
    <row r="27" spans="1:6" s="87" customFormat="1" x14ac:dyDescent="0.2">
      <c r="A27" s="157"/>
      <c r="B27" s="158">
        <v>6.5</v>
      </c>
      <c r="C27" s="159"/>
      <c r="D27" s="159" t="s">
        <v>175</v>
      </c>
      <c r="E27" s="160"/>
      <c r="F27" s="1"/>
    </row>
    <row r="28" spans="1:6" s="87" customFormat="1" x14ac:dyDescent="0.2">
      <c r="A28" s="157"/>
      <c r="B28" s="158">
        <v>127.75</v>
      </c>
      <c r="C28" s="159"/>
      <c r="D28" s="159" t="s">
        <v>172</v>
      </c>
      <c r="E28" s="160"/>
      <c r="F28" s="1"/>
    </row>
    <row r="29" spans="1:6" s="87" customFormat="1" hidden="1" x14ac:dyDescent="0.2">
      <c r="A29" s="147"/>
      <c r="B29" s="148"/>
      <c r="C29" s="149"/>
      <c r="D29" s="149"/>
      <c r="E29" s="150"/>
      <c r="F29" s="1"/>
    </row>
    <row r="30" spans="1:6" ht="19.5" customHeight="1" x14ac:dyDescent="0.2">
      <c r="A30" s="107" t="s">
        <v>125</v>
      </c>
      <c r="B30" s="108">
        <f>SUM(B19:B29)</f>
        <v>2827.67</v>
      </c>
      <c r="C30" s="167" t="str">
        <f>IF(SUBTOTAL(3,B19:B29)=SUBTOTAL(103,B19:B29),'Summary and sign-off'!$A$48,'Summary and sign-off'!$A$49)</f>
        <v>Check - there are no hidden rows with data</v>
      </c>
      <c r="D30" s="177" t="str">
        <f>IF('Summary and sign-off'!F56='Summary and sign-off'!F54,'Summary and sign-off'!A51,'Summary and sign-off'!A50)</f>
        <v>Check - each entry provides sufficient information</v>
      </c>
      <c r="E30" s="177"/>
      <c r="F30" s="46"/>
    </row>
    <row r="31" spans="1:6" ht="10.5" customHeight="1" x14ac:dyDescent="0.2">
      <c r="A31" s="27"/>
      <c r="B31" s="22"/>
      <c r="C31" s="27"/>
      <c r="D31" s="27"/>
      <c r="E31" s="27"/>
      <c r="F31" s="27"/>
    </row>
    <row r="32" spans="1:6" ht="24.75" customHeight="1" x14ac:dyDescent="0.2">
      <c r="A32" s="178" t="s">
        <v>126</v>
      </c>
      <c r="B32" s="178"/>
      <c r="C32" s="178"/>
      <c r="D32" s="178"/>
      <c r="E32" s="178"/>
      <c r="F32" s="46"/>
    </row>
    <row r="33" spans="1:6" ht="27" customHeight="1" x14ac:dyDescent="0.2">
      <c r="A33" s="35" t="s">
        <v>117</v>
      </c>
      <c r="B33" s="35" t="s">
        <v>62</v>
      </c>
      <c r="C33" s="35" t="s">
        <v>127</v>
      </c>
      <c r="D33" s="35" t="s">
        <v>128</v>
      </c>
      <c r="E33" s="35" t="s">
        <v>121</v>
      </c>
      <c r="F33" s="49"/>
    </row>
    <row r="34" spans="1:6" s="87" customFormat="1" hidden="1" x14ac:dyDescent="0.2">
      <c r="A34" s="133"/>
      <c r="B34" s="134"/>
      <c r="C34" s="135"/>
      <c r="D34" s="135"/>
      <c r="E34" s="136"/>
      <c r="F34" s="1"/>
    </row>
    <row r="35" spans="1:6" s="87" customFormat="1" x14ac:dyDescent="0.2">
      <c r="A35" s="157"/>
      <c r="B35" s="158"/>
      <c r="C35" s="159"/>
      <c r="D35" s="159"/>
      <c r="E35" s="160"/>
      <c r="F35" s="1"/>
    </row>
    <row r="36" spans="1:6" s="87" customFormat="1" hidden="1" x14ac:dyDescent="0.2">
      <c r="A36" s="133"/>
      <c r="B36" s="134"/>
      <c r="C36" s="135"/>
      <c r="D36" s="135"/>
      <c r="E36" s="136"/>
      <c r="F36" s="1"/>
    </row>
    <row r="37" spans="1:6" ht="19.5" customHeight="1" x14ac:dyDescent="0.2">
      <c r="A37" s="107" t="s">
        <v>129</v>
      </c>
      <c r="B37" s="108">
        <f>SUM(B34:B36)</f>
        <v>0</v>
      </c>
      <c r="C37" s="167" t="str">
        <f>IF(SUBTOTAL(3,B34:B36)=SUBTOTAL(103,B34:B36),'Summary and sign-off'!$A$48,'Summary and sign-off'!$A$49)</f>
        <v>Check - there are no hidden rows with data</v>
      </c>
      <c r="D37" s="177" t="str">
        <f>IF('Summary and sign-off'!F57='Summary and sign-off'!F54,'Summary and sign-off'!A51,'Summary and sign-off'!A50)</f>
        <v>Check - each entry provides sufficient information</v>
      </c>
      <c r="E37" s="177"/>
      <c r="F37" s="46"/>
    </row>
    <row r="38" spans="1:6" ht="10.5" customHeight="1" x14ac:dyDescent="0.2">
      <c r="A38" s="27"/>
      <c r="B38" s="92"/>
      <c r="C38" s="22"/>
      <c r="D38" s="27"/>
      <c r="E38" s="27"/>
      <c r="F38" s="27"/>
    </row>
    <row r="39" spans="1:6" ht="34.5" customHeight="1" x14ac:dyDescent="0.2">
      <c r="A39" s="50" t="s">
        <v>130</v>
      </c>
      <c r="B39" s="93">
        <f>B15+B30+B37</f>
        <v>2827.67</v>
      </c>
      <c r="C39" s="51"/>
      <c r="D39" s="51"/>
      <c r="E39" s="51"/>
      <c r="F39" s="26"/>
    </row>
    <row r="40" spans="1:6" x14ac:dyDescent="0.2">
      <c r="A40" s="27"/>
      <c r="B40" s="22"/>
      <c r="C40" s="27"/>
      <c r="D40" s="27"/>
      <c r="E40" s="27"/>
      <c r="F40" s="27"/>
    </row>
    <row r="41" spans="1:6" x14ac:dyDescent="0.2">
      <c r="A41" s="52" t="s">
        <v>73</v>
      </c>
      <c r="B41" s="25"/>
      <c r="C41" s="26"/>
      <c r="D41" s="26"/>
      <c r="E41" s="26"/>
      <c r="F41" s="27"/>
    </row>
    <row r="42" spans="1:6" ht="12.6" customHeight="1" x14ac:dyDescent="0.2">
      <c r="A42" s="23" t="s">
        <v>131</v>
      </c>
      <c r="B42" s="53"/>
      <c r="C42" s="53"/>
      <c r="D42" s="32"/>
      <c r="E42" s="32"/>
      <c r="F42" s="27"/>
    </row>
    <row r="43" spans="1:6" ht="12.95" customHeight="1" x14ac:dyDescent="0.2">
      <c r="A43" s="31" t="s">
        <v>132</v>
      </c>
      <c r="B43" s="27"/>
      <c r="C43" s="32"/>
      <c r="D43" s="27"/>
      <c r="E43" s="32"/>
      <c r="F43" s="27"/>
    </row>
    <row r="44" spans="1:6" x14ac:dyDescent="0.2">
      <c r="A44" s="31" t="s">
        <v>133</v>
      </c>
      <c r="B44" s="32"/>
      <c r="C44" s="32"/>
      <c r="D44" s="32"/>
      <c r="E44" s="54"/>
      <c r="F44" s="46"/>
    </row>
    <row r="45" spans="1:6" x14ac:dyDescent="0.2">
      <c r="A45" s="23" t="s">
        <v>79</v>
      </c>
      <c r="B45" s="25"/>
      <c r="C45" s="26"/>
      <c r="D45" s="26"/>
      <c r="E45" s="26"/>
      <c r="F45" s="27"/>
    </row>
    <row r="46" spans="1:6" ht="12.95" customHeight="1" x14ac:dyDescent="0.2">
      <c r="A46" s="31" t="s">
        <v>134</v>
      </c>
      <c r="B46" s="27"/>
      <c r="C46" s="32"/>
      <c r="D46" s="27"/>
      <c r="E46" s="32"/>
      <c r="F46" s="27"/>
    </row>
    <row r="47" spans="1:6" x14ac:dyDescent="0.2">
      <c r="A47" s="31" t="s">
        <v>135</v>
      </c>
      <c r="B47" s="32"/>
      <c r="C47" s="32"/>
      <c r="D47" s="32"/>
      <c r="E47" s="54"/>
      <c r="F47" s="46"/>
    </row>
    <row r="48" spans="1:6" x14ac:dyDescent="0.2">
      <c r="A48" s="36" t="s">
        <v>136</v>
      </c>
      <c r="B48" s="36"/>
      <c r="C48" s="36"/>
      <c r="D48" s="36"/>
      <c r="E48" s="54"/>
      <c r="F48" s="46"/>
    </row>
    <row r="49" spans="1:6" x14ac:dyDescent="0.2">
      <c r="A49" s="40"/>
      <c r="B49" s="27"/>
      <c r="C49" s="27"/>
      <c r="D49" s="27"/>
      <c r="E49" s="46"/>
      <c r="F49" s="46"/>
    </row>
    <row r="50" spans="1:6" hidden="1" x14ac:dyDescent="0.2">
      <c r="A50" s="40"/>
      <c r="B50" s="27"/>
      <c r="C50" s="27"/>
      <c r="D50" s="27"/>
      <c r="E50" s="46"/>
      <c r="F50" s="46"/>
    </row>
    <row r="55" spans="1:6" ht="12.75" hidden="1" customHeight="1" x14ac:dyDescent="0.2"/>
    <row r="58" spans="1:6" hidden="1" x14ac:dyDescent="0.2">
      <c r="A58" s="55"/>
      <c r="B58" s="46"/>
      <c r="C58" s="46"/>
      <c r="D58" s="46"/>
      <c r="E58" s="46"/>
      <c r="F58" s="46"/>
    </row>
    <row r="59" spans="1:6" hidden="1" x14ac:dyDescent="0.2">
      <c r="A59" s="55"/>
      <c r="B59" s="46"/>
      <c r="C59" s="46"/>
      <c r="D59" s="46"/>
      <c r="E59" s="46"/>
      <c r="F59" s="46"/>
    </row>
    <row r="60" spans="1:6" hidden="1" x14ac:dyDescent="0.2">
      <c r="A60" s="55"/>
      <c r="B60" s="46"/>
      <c r="C60" s="46"/>
      <c r="D60" s="46"/>
      <c r="E60" s="46"/>
      <c r="F60" s="46"/>
    </row>
    <row r="61" spans="1:6" hidden="1" x14ac:dyDescent="0.2">
      <c r="A61" s="55"/>
      <c r="B61" s="46"/>
      <c r="C61" s="46"/>
      <c r="D61" s="46"/>
      <c r="E61" s="46"/>
      <c r="F61" s="46"/>
    </row>
    <row r="62" spans="1:6" hidden="1" x14ac:dyDescent="0.2">
      <c r="A62" s="55"/>
      <c r="B62" s="46"/>
      <c r="C62" s="46"/>
      <c r="D62" s="46"/>
      <c r="E62" s="46"/>
      <c r="F62" s="46"/>
    </row>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sheetData>
  <sheetProtection sheet="1" formatCells="0" formatRows="0" insertColumns="0" insertRows="0" deleteRows="0"/>
  <mergeCells count="15">
    <mergeCell ref="B7:E7"/>
    <mergeCell ref="B5:E5"/>
    <mergeCell ref="D37:E37"/>
    <mergeCell ref="A1:E1"/>
    <mergeCell ref="A17:E17"/>
    <mergeCell ref="A32:E32"/>
    <mergeCell ref="B2:E2"/>
    <mergeCell ref="B3:E3"/>
    <mergeCell ref="B4:E4"/>
    <mergeCell ref="A8:E8"/>
    <mergeCell ref="A9:E9"/>
    <mergeCell ref="B6:E6"/>
    <mergeCell ref="D15:E15"/>
    <mergeCell ref="D30:E3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34 A36 A2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3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20 A21:A28 A35"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B12:B14 B19:B29 B34:B36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Te Kāhui Whakamana Rua Tekau mā Iwa | Pike River Recovery Agency</v>
      </c>
      <c r="C2" s="176"/>
      <c r="D2" s="176"/>
      <c r="E2" s="176"/>
      <c r="F2" s="38"/>
    </row>
    <row r="3" spans="1:6" ht="21" customHeight="1" x14ac:dyDescent="0.2">
      <c r="A3" s="4" t="s">
        <v>110</v>
      </c>
      <c r="B3" s="176" t="str">
        <f>'Summary and sign-off'!B3:F3</f>
        <v>Dave Gawn</v>
      </c>
      <c r="C3" s="176"/>
      <c r="D3" s="176"/>
      <c r="E3" s="176"/>
      <c r="F3" s="38"/>
    </row>
    <row r="4" spans="1:6" ht="21" customHeight="1" x14ac:dyDescent="0.2">
      <c r="A4" s="4" t="s">
        <v>111</v>
      </c>
      <c r="B4" s="176">
        <f>'Summary and sign-off'!B4:F4</f>
        <v>44378</v>
      </c>
      <c r="C4" s="176"/>
      <c r="D4" s="176"/>
      <c r="E4" s="176"/>
      <c r="F4" s="38"/>
    </row>
    <row r="5" spans="1:6" ht="21" customHeight="1" x14ac:dyDescent="0.2">
      <c r="A5" s="4" t="s">
        <v>112</v>
      </c>
      <c r="B5" s="176">
        <f>'Summary and sign-off'!B5:F5</f>
        <v>44439</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8" t="s">
        <v>189</v>
      </c>
      <c r="D12" s="161"/>
      <c r="E12" s="162"/>
      <c r="F12" s="2"/>
    </row>
    <row r="13" spans="1:6" s="87" customFormat="1" ht="11.25" hidden="1" customHeight="1" x14ac:dyDescent="0.2">
      <c r="A13" s="137"/>
      <c r="B13" s="134"/>
      <c r="C13" s="138"/>
      <c r="D13" s="138"/>
      <c r="E13" s="139"/>
      <c r="F13" s="2"/>
    </row>
    <row r="14" spans="1:6" ht="34.5" customHeight="1" x14ac:dyDescent="0.2">
      <c r="A14" s="88" t="s">
        <v>142</v>
      </c>
      <c r="B14" s="97">
        <f>SUM(B11:B13)</f>
        <v>0</v>
      </c>
      <c r="C14" s="106" t="str">
        <f>IF(SUBTOTAL(3,B11:B13)=SUBTOTAL(103,B11:B13),'Summary and sign-off'!$A$48,'Summary and sign-off'!$A$49)</f>
        <v>Check - there are no hidden rows with data</v>
      </c>
      <c r="D14" s="177" t="str">
        <f>IF('Summary and sign-off'!F58='Summary and sign-off'!F54,'Summary and sign-off'!A51,'Summary and sign-off'!A50)</f>
        <v>Check - each entry provides sufficient information</v>
      </c>
      <c r="E14" s="177"/>
      <c r="F14" s="2"/>
    </row>
    <row r="15" spans="1:6" x14ac:dyDescent="0.2">
      <c r="A15" s="21"/>
      <c r="B15" s="20"/>
      <c r="C15" s="20"/>
      <c r="D15" s="20"/>
      <c r="E15" s="20"/>
      <c r="F15" s="38"/>
    </row>
    <row r="16" spans="1:6" x14ac:dyDescent="0.2">
      <c r="A16" s="21" t="s">
        <v>73</v>
      </c>
      <c r="B16" s="22"/>
      <c r="C16" s="27"/>
      <c r="D16" s="20"/>
      <c r="E16" s="20"/>
      <c r="F16" s="38"/>
    </row>
    <row r="17" spans="1:6" ht="12.75" customHeight="1" x14ac:dyDescent="0.2">
      <c r="A17" s="23" t="s">
        <v>143</v>
      </c>
      <c r="B17" s="23"/>
      <c r="C17" s="23"/>
      <c r="D17" s="23"/>
      <c r="E17" s="23"/>
      <c r="F17" s="38"/>
    </row>
    <row r="18" spans="1:6" x14ac:dyDescent="0.2">
      <c r="A18" s="23" t="s">
        <v>144</v>
      </c>
      <c r="B18" s="31"/>
      <c r="C18" s="43"/>
      <c r="D18" s="44"/>
      <c r="E18" s="44"/>
      <c r="F18" s="38"/>
    </row>
    <row r="19" spans="1:6" x14ac:dyDescent="0.2">
      <c r="A19" s="23" t="s">
        <v>79</v>
      </c>
      <c r="B19" s="25"/>
      <c r="C19" s="26"/>
      <c r="D19" s="26"/>
      <c r="E19" s="26"/>
      <c r="F19" s="27"/>
    </row>
    <row r="20" spans="1:6" x14ac:dyDescent="0.2">
      <c r="A20" s="31" t="s">
        <v>145</v>
      </c>
      <c r="B20" s="31"/>
      <c r="C20" s="43"/>
      <c r="D20" s="43"/>
      <c r="E20" s="43"/>
      <c r="F20" s="38"/>
    </row>
    <row r="21" spans="1:6" ht="12.75" customHeight="1" x14ac:dyDescent="0.2">
      <c r="A21" s="31" t="s">
        <v>146</v>
      </c>
      <c r="B21" s="31"/>
      <c r="C21" s="45"/>
      <c r="D21" s="45"/>
      <c r="E21" s="33"/>
      <c r="F21" s="38"/>
    </row>
    <row r="22" spans="1:6" x14ac:dyDescent="0.2">
      <c r="A22" s="20"/>
      <c r="B22" s="20"/>
      <c r="C22" s="20"/>
      <c r="D22" s="20"/>
      <c r="E22" s="20"/>
      <c r="F22" s="38"/>
    </row>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1"/>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Te Kāhui Whakamana Rua Tekau mā Iwa | Pike River Recovery Agency</v>
      </c>
      <c r="C2" s="176"/>
      <c r="D2" s="176"/>
      <c r="E2" s="176"/>
      <c r="F2" s="24"/>
    </row>
    <row r="3" spans="1:6" ht="21" customHeight="1" x14ac:dyDescent="0.2">
      <c r="A3" s="4" t="s">
        <v>110</v>
      </c>
      <c r="B3" s="176" t="str">
        <f>'Summary and sign-off'!B3:F3</f>
        <v>Dave Gawn</v>
      </c>
      <c r="C3" s="176"/>
      <c r="D3" s="176"/>
      <c r="E3" s="176"/>
      <c r="F3" s="24"/>
    </row>
    <row r="4" spans="1:6" ht="21" customHeight="1" x14ac:dyDescent="0.2">
      <c r="A4" s="4" t="s">
        <v>111</v>
      </c>
      <c r="B4" s="176">
        <f>'Summary and sign-off'!B4:F4</f>
        <v>44378</v>
      </c>
      <c r="C4" s="176"/>
      <c r="D4" s="176"/>
      <c r="E4" s="176"/>
      <c r="F4" s="24"/>
    </row>
    <row r="5" spans="1:6" ht="21" customHeight="1" x14ac:dyDescent="0.2">
      <c r="A5" s="4" t="s">
        <v>112</v>
      </c>
      <c r="B5" s="176">
        <f>'Summary and sign-off'!B5:F5</f>
        <v>44439</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44398</v>
      </c>
      <c r="B12" s="158">
        <v>54.52</v>
      </c>
      <c r="C12" s="161" t="s">
        <v>184</v>
      </c>
      <c r="D12" s="161" t="s">
        <v>182</v>
      </c>
      <c r="E12" s="162" t="s">
        <v>183</v>
      </c>
      <c r="F12" s="3"/>
    </row>
    <row r="13" spans="1:6" s="87" customFormat="1" x14ac:dyDescent="0.2">
      <c r="A13" s="157">
        <v>44429</v>
      </c>
      <c r="B13" s="158">
        <v>43.94</v>
      </c>
      <c r="C13" s="161" t="s">
        <v>185</v>
      </c>
      <c r="D13" s="161" t="s">
        <v>182</v>
      </c>
      <c r="E13" s="162" t="s">
        <v>183</v>
      </c>
      <c r="F13" s="3"/>
    </row>
    <row r="14" spans="1:6" s="87" customFormat="1" x14ac:dyDescent="0.2">
      <c r="A14" s="157">
        <v>44460</v>
      </c>
      <c r="B14" s="158">
        <v>31.27</v>
      </c>
      <c r="C14" s="161" t="s">
        <v>190</v>
      </c>
      <c r="D14" s="161" t="s">
        <v>182</v>
      </c>
      <c r="E14" s="162" t="s">
        <v>183</v>
      </c>
      <c r="F14" s="3"/>
    </row>
    <row r="15" spans="1:6" s="87" customFormat="1" x14ac:dyDescent="0.2">
      <c r="A15" s="157">
        <v>44398</v>
      </c>
      <c r="B15" s="158">
        <v>0</v>
      </c>
      <c r="C15" s="161" t="s">
        <v>187</v>
      </c>
      <c r="D15" s="161" t="s">
        <v>186</v>
      </c>
      <c r="E15" s="162" t="s">
        <v>183</v>
      </c>
      <c r="F15" s="3"/>
    </row>
    <row r="16" spans="1:6" s="87" customFormat="1" x14ac:dyDescent="0.2">
      <c r="A16" s="157">
        <v>44429</v>
      </c>
      <c r="B16" s="158">
        <v>0</v>
      </c>
      <c r="C16" s="161" t="s">
        <v>188</v>
      </c>
      <c r="D16" s="161" t="s">
        <v>186</v>
      </c>
      <c r="E16" s="162" t="s">
        <v>183</v>
      </c>
      <c r="F16" s="3"/>
    </row>
    <row r="17" spans="1:6" s="87" customFormat="1" x14ac:dyDescent="0.2">
      <c r="A17" s="157">
        <v>44460</v>
      </c>
      <c r="B17" s="158">
        <v>1</v>
      </c>
      <c r="C17" s="161" t="s">
        <v>191</v>
      </c>
      <c r="D17" s="161" t="s">
        <v>186</v>
      </c>
      <c r="E17" s="162" t="s">
        <v>183</v>
      </c>
      <c r="F17" s="3"/>
    </row>
    <row r="18" spans="1:6" s="87" customFormat="1" hidden="1" x14ac:dyDescent="0.2">
      <c r="A18" s="137"/>
      <c r="B18" s="134"/>
      <c r="C18" s="138"/>
      <c r="D18" s="138"/>
      <c r="E18" s="139"/>
      <c r="F18" s="3"/>
    </row>
    <row r="19" spans="1:6" ht="34.5" customHeight="1" x14ac:dyDescent="0.2">
      <c r="A19" s="88" t="s">
        <v>151</v>
      </c>
      <c r="B19" s="97">
        <f>SUM(B11:B18)</f>
        <v>130.73000000000002</v>
      </c>
      <c r="C19" s="106" t="str">
        <f>IF(SUBTOTAL(3,B11:B18)=SUBTOTAL(103,B11:B18),'Summary and sign-off'!$A$48,'Summary and sign-off'!$A$49)</f>
        <v>Check - there are no hidden rows with data</v>
      </c>
      <c r="D19" s="177" t="str">
        <f>IF('Summary and sign-off'!F59='Summary and sign-off'!F54,'Summary and sign-off'!A51,'Summary and sign-off'!A50)</f>
        <v>Check - each entry provides sufficient information</v>
      </c>
      <c r="E19" s="177"/>
      <c r="F19" s="37"/>
    </row>
    <row r="20" spans="1:6" ht="14.1" customHeight="1" x14ac:dyDescent="0.2">
      <c r="A20" s="38"/>
      <c r="B20" s="27"/>
      <c r="C20" s="20"/>
      <c r="D20" s="20"/>
      <c r="E20" s="20"/>
      <c r="F20" s="24"/>
    </row>
    <row r="21" spans="1:6" x14ac:dyDescent="0.2">
      <c r="A21" s="21" t="s">
        <v>152</v>
      </c>
      <c r="B21" s="20"/>
      <c r="C21" s="20"/>
      <c r="D21" s="20"/>
      <c r="E21" s="20"/>
      <c r="F21" s="24"/>
    </row>
    <row r="22" spans="1:6" ht="12.6" customHeight="1" x14ac:dyDescent="0.2">
      <c r="A22" s="23" t="s">
        <v>131</v>
      </c>
      <c r="B22" s="20"/>
      <c r="C22" s="20"/>
      <c r="D22" s="20"/>
      <c r="E22" s="20"/>
      <c r="F22" s="24"/>
    </row>
    <row r="23" spans="1:6" x14ac:dyDescent="0.2">
      <c r="A23" s="23" t="s">
        <v>79</v>
      </c>
      <c r="B23" s="25"/>
      <c r="C23" s="26"/>
      <c r="D23" s="26"/>
      <c r="E23" s="26"/>
      <c r="F23" s="27"/>
    </row>
    <row r="24" spans="1:6" x14ac:dyDescent="0.2">
      <c r="A24" s="31" t="s">
        <v>145</v>
      </c>
      <c r="B24" s="32"/>
      <c r="C24" s="27"/>
      <c r="D24" s="27"/>
      <c r="E24" s="27"/>
      <c r="F24" s="27"/>
    </row>
    <row r="25" spans="1:6" ht="12.75" customHeight="1" x14ac:dyDescent="0.2">
      <c r="A25" s="31" t="s">
        <v>146</v>
      </c>
      <c r="B25" s="39"/>
      <c r="C25" s="33"/>
      <c r="D25" s="33"/>
      <c r="E25" s="33"/>
      <c r="F25" s="33"/>
    </row>
    <row r="26" spans="1:6" x14ac:dyDescent="0.2">
      <c r="A26" s="38"/>
      <c r="B26" s="40"/>
      <c r="C26" s="20"/>
      <c r="D26" s="20"/>
      <c r="E26" s="20"/>
      <c r="F26" s="38"/>
    </row>
    <row r="27" spans="1:6" hidden="1" x14ac:dyDescent="0.2">
      <c r="A27" s="20"/>
      <c r="B27" s="20"/>
      <c r="C27" s="20"/>
      <c r="D27" s="20"/>
      <c r="E27" s="38"/>
    </row>
    <row r="28" spans="1:6" ht="12.75" hidden="1" customHeight="1" x14ac:dyDescent="0.2"/>
    <row r="29" spans="1:6" hidden="1" x14ac:dyDescent="0.2">
      <c r="A29" s="41"/>
      <c r="B29" s="41"/>
      <c r="C29" s="41"/>
      <c r="D29" s="41"/>
      <c r="E29" s="41"/>
      <c r="F29" s="24"/>
    </row>
    <row r="30" spans="1:6" hidden="1" x14ac:dyDescent="0.2">
      <c r="A30" s="41"/>
      <c r="B30" s="41"/>
      <c r="C30" s="41"/>
      <c r="D30" s="41"/>
      <c r="E30" s="41"/>
      <c r="F30" s="24"/>
    </row>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45" spans="1:6" x14ac:dyDescent="0.2"/>
    <row r="46" spans="1:6" x14ac:dyDescent="0.2"/>
    <row r="47" spans="1:6" x14ac:dyDescent="0.2"/>
    <row r="48" spans="1:6" x14ac:dyDescent="0.2"/>
    <row r="49" x14ac:dyDescent="0.2"/>
    <row r="50" x14ac:dyDescent="0.2"/>
    <row r="51" x14ac:dyDescent="0.2"/>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5 A16 A17"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3" t="s">
        <v>153</v>
      </c>
      <c r="B1" s="173"/>
      <c r="C1" s="173"/>
      <c r="D1" s="173"/>
      <c r="E1" s="173"/>
      <c r="F1" s="173"/>
    </row>
    <row r="2" spans="1:7" ht="21" customHeight="1" x14ac:dyDescent="0.2">
      <c r="A2" s="4" t="s">
        <v>52</v>
      </c>
      <c r="B2" s="176" t="str">
        <f>'Summary and sign-off'!B2:F2</f>
        <v>Te Kāhui Whakamana Rua Tekau mā Iwa | Pike River Recovery Agency</v>
      </c>
      <c r="C2" s="176"/>
      <c r="D2" s="176"/>
      <c r="E2" s="176"/>
      <c r="F2" s="176"/>
    </row>
    <row r="3" spans="1:7" ht="21" customHeight="1" x14ac:dyDescent="0.2">
      <c r="A3" s="4" t="s">
        <v>110</v>
      </c>
      <c r="B3" s="176" t="str">
        <f>'Summary and sign-off'!B3:F3</f>
        <v>Dave Gawn</v>
      </c>
      <c r="C3" s="176"/>
      <c r="D3" s="176"/>
      <c r="E3" s="176"/>
      <c r="F3" s="176"/>
    </row>
    <row r="4" spans="1:7" ht="21" customHeight="1" x14ac:dyDescent="0.2">
      <c r="A4" s="4" t="s">
        <v>111</v>
      </c>
      <c r="B4" s="176">
        <f>'Summary and sign-off'!B4:F4</f>
        <v>44378</v>
      </c>
      <c r="C4" s="176"/>
      <c r="D4" s="176"/>
      <c r="E4" s="176"/>
      <c r="F4" s="176"/>
    </row>
    <row r="5" spans="1:7" ht="21" customHeight="1" x14ac:dyDescent="0.2">
      <c r="A5" s="4" t="s">
        <v>112</v>
      </c>
      <c r="B5" s="176">
        <f>'Summary and sign-off'!B5:F5</f>
        <v>44439</v>
      </c>
      <c r="C5" s="176"/>
      <c r="D5" s="176"/>
      <c r="E5" s="176"/>
      <c r="F5" s="176"/>
    </row>
    <row r="6" spans="1:7" ht="21" customHeight="1" x14ac:dyDescent="0.2">
      <c r="A6" s="4" t="s">
        <v>154</v>
      </c>
      <c r="B6" s="171" t="s">
        <v>80</v>
      </c>
      <c r="C6" s="171"/>
      <c r="D6" s="171"/>
      <c r="E6" s="171"/>
      <c r="F6" s="171"/>
    </row>
    <row r="7" spans="1:7" ht="21" customHeight="1" x14ac:dyDescent="0.2">
      <c r="A7" s="4" t="s">
        <v>56</v>
      </c>
      <c r="B7" s="171" t="s">
        <v>83</v>
      </c>
      <c r="C7" s="171"/>
      <c r="D7" s="171"/>
      <c r="E7" s="171"/>
      <c r="F7" s="171"/>
    </row>
    <row r="8" spans="1:7" ht="36" customHeight="1" x14ac:dyDescent="0.2">
      <c r="A8" s="180" t="s">
        <v>155</v>
      </c>
      <c r="B8" s="180"/>
      <c r="C8" s="180"/>
      <c r="D8" s="180"/>
      <c r="E8" s="180"/>
      <c r="F8" s="180"/>
    </row>
    <row r="9" spans="1:7" ht="36" customHeight="1" x14ac:dyDescent="0.2">
      <c r="A9" s="188" t="s">
        <v>156</v>
      </c>
      <c r="B9" s="189"/>
      <c r="C9" s="189"/>
      <c r="D9" s="189"/>
      <c r="E9" s="189"/>
      <c r="F9" s="189"/>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c r="B12" s="169" t="s">
        <v>189</v>
      </c>
      <c r="C12" s="164"/>
      <c r="D12" s="163"/>
      <c r="E12" s="165"/>
      <c r="F12" s="166"/>
    </row>
    <row r="13" spans="1:7" s="87" customFormat="1" hidden="1" x14ac:dyDescent="0.2">
      <c r="A13" s="133"/>
      <c r="B13" s="138"/>
      <c r="C13" s="140"/>
      <c r="D13" s="138"/>
      <c r="E13" s="141"/>
      <c r="F13" s="139"/>
    </row>
    <row r="14" spans="1:7" ht="34.5" customHeight="1" x14ac:dyDescent="0.2">
      <c r="A14" s="152" t="s">
        <v>162</v>
      </c>
      <c r="B14" s="153" t="s">
        <v>163</v>
      </c>
      <c r="C14" s="154">
        <f>C15+C16</f>
        <v>0</v>
      </c>
      <c r="D14" s="155" t="str">
        <f>IF(SUBTOTAL(3,C11:C13)=SUBTOTAL(103,C11:C13),'Summary and sign-off'!$A$48,'Summary and sign-off'!$A$49)</f>
        <v>Check - there are no hidden rows with data</v>
      </c>
      <c r="E14" s="177" t="str">
        <f>IF('Summary and sign-off'!F60='Summary and sign-off'!F54,'Summary and sign-off'!A52,'Summary and sign-off'!A50)</f>
        <v>Not all lines have an entry for "Description", "Was the gift accepted?" and "Estimated value in NZ$"</v>
      </c>
      <c r="F14" s="177"/>
      <c r="G14" s="87"/>
    </row>
    <row r="15" spans="1:7" ht="25.5" customHeight="1" x14ac:dyDescent="0.25">
      <c r="A15" s="89"/>
      <c r="B15" s="90" t="s">
        <v>96</v>
      </c>
      <c r="C15" s="91">
        <f>COUNTIF(C11:C13,'Summary and sign-off'!A45)</f>
        <v>0</v>
      </c>
      <c r="D15" s="17"/>
      <c r="E15" s="18"/>
      <c r="F15" s="19"/>
    </row>
    <row r="16" spans="1:7" ht="25.5" customHeight="1" x14ac:dyDescent="0.25">
      <c r="A16" s="89"/>
      <c r="B16" s="90" t="s">
        <v>97</v>
      </c>
      <c r="C16" s="91">
        <f>COUNTIF(C11:C13,'Summary and sign-off'!A46)</f>
        <v>0</v>
      </c>
      <c r="D16" s="17"/>
      <c r="E16" s="18"/>
      <c r="F16" s="19"/>
    </row>
    <row r="17" spans="1:6" x14ac:dyDescent="0.2">
      <c r="A17" s="20"/>
      <c r="B17" s="21"/>
      <c r="C17" s="20"/>
      <c r="D17" s="22"/>
      <c r="E17" s="22"/>
      <c r="F17" s="20"/>
    </row>
    <row r="18" spans="1:6" x14ac:dyDescent="0.2">
      <c r="A18" s="21" t="s">
        <v>152</v>
      </c>
      <c r="B18" s="21"/>
      <c r="C18" s="21"/>
      <c r="D18" s="21"/>
      <c r="E18" s="21"/>
      <c r="F18" s="21"/>
    </row>
    <row r="19" spans="1:6" ht="12.6" customHeight="1" x14ac:dyDescent="0.2">
      <c r="A19" s="23" t="s">
        <v>131</v>
      </c>
      <c r="B19" s="20"/>
      <c r="C19" s="20"/>
      <c r="D19" s="20"/>
      <c r="E19" s="20"/>
      <c r="F19" s="24"/>
    </row>
    <row r="20" spans="1:6" x14ac:dyDescent="0.2">
      <c r="A20" s="23" t="s">
        <v>79</v>
      </c>
      <c r="B20" s="25"/>
      <c r="C20" s="26"/>
      <c r="D20" s="26"/>
      <c r="E20" s="26"/>
      <c r="F20" s="27"/>
    </row>
    <row r="21" spans="1:6" x14ac:dyDescent="0.2">
      <c r="A21" s="23" t="s">
        <v>164</v>
      </c>
      <c r="B21" s="28"/>
      <c r="C21" s="28"/>
      <c r="D21" s="28"/>
      <c r="E21" s="28"/>
      <c r="F21" s="28"/>
    </row>
    <row r="22" spans="1:6" ht="12.75" customHeight="1" x14ac:dyDescent="0.2">
      <c r="A22" s="23" t="s">
        <v>165</v>
      </c>
      <c r="B22" s="20"/>
      <c r="C22" s="20"/>
      <c r="D22" s="20"/>
      <c r="E22" s="20"/>
      <c r="F22" s="20"/>
    </row>
    <row r="23" spans="1:6" ht="12.95" customHeight="1" x14ac:dyDescent="0.2">
      <c r="A23" s="29" t="s">
        <v>166</v>
      </c>
      <c r="B23" s="30"/>
      <c r="C23" s="30"/>
      <c r="D23" s="30"/>
      <c r="E23" s="30"/>
      <c r="F23" s="30"/>
    </row>
    <row r="24" spans="1:6" x14ac:dyDescent="0.2">
      <c r="A24" s="31" t="s">
        <v>167</v>
      </c>
      <c r="B24" s="32"/>
      <c r="C24" s="27"/>
      <c r="D24" s="27"/>
      <c r="E24" s="27"/>
      <c r="F24" s="27"/>
    </row>
    <row r="25" spans="1:6" ht="12.75" customHeight="1" x14ac:dyDescent="0.2">
      <c r="A25" s="31" t="s">
        <v>146</v>
      </c>
      <c r="B25" s="23"/>
      <c r="C25" s="33"/>
      <c r="D25" s="33"/>
      <c r="E25" s="33"/>
      <c r="F25" s="33"/>
    </row>
    <row r="26" spans="1:6" ht="12.75" customHeight="1" x14ac:dyDescent="0.2">
      <c r="A26" s="23"/>
      <c r="B26" s="23"/>
      <c r="C26" s="33"/>
      <c r="D26" s="33"/>
      <c r="E26" s="33"/>
      <c r="F26" s="33"/>
    </row>
    <row r="27" spans="1:6" ht="12.75" hidden="1" customHeight="1" x14ac:dyDescent="0.2">
      <c r="A27" s="23"/>
      <c r="B27" s="23"/>
      <c r="C27" s="33"/>
      <c r="D27" s="33"/>
      <c r="E27" s="33"/>
      <c r="F27" s="33"/>
    </row>
    <row r="30" spans="1:6" hidden="1" x14ac:dyDescent="0.2">
      <c r="A30" s="21"/>
      <c r="B30" s="21"/>
      <c r="C30" s="21"/>
      <c r="D30" s="21"/>
      <c r="E30" s="21"/>
      <c r="F30" s="21"/>
    </row>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sign-off'!$A$29:$A$30</xm:f>
          </x14:formula1>
          <xm:sqref>B7:F7</xm:sqref>
        </x14:dataValidation>
        <x14:dataValidation type="list" allowBlank="1" showInputMessage="1" showErrorMessage="1" error="Use the drop down list (at the right of the cell)" xr:uid="{00000000-0002-0000-0500-000005000000}">
          <x14:formula1>
            <xm:f>'Summary and sign-off'!$A$45:$A$46</xm:f>
          </x14:formula1>
          <xm:sqref>C11:C13</xm:sqref>
        </x14:dataValidation>
        <x14:dataValidation type="list" errorStyle="information" operator="greaterThan" allowBlank="1" showInputMessage="1" prompt="Provide specific $ value if possible" xr:uid="{00000000-0002-0000-0500-000006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Emma Cummins [PRRA]</cp:lastModifiedBy>
  <cp:revision/>
  <dcterms:created xsi:type="dcterms:W3CDTF">2010-10-17T20:59:02Z</dcterms:created>
  <dcterms:modified xsi:type="dcterms:W3CDTF">2022-05-19T01:29:51Z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