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CE Expenses\CE Expenses 2020 - 21\"/>
    </mc:Choice>
  </mc:AlternateContent>
  <xr:revisionPtr revIDLastSave="0" documentId="13_ncr:1_{EF7566FB-9C9B-4FB9-B012-76764D99A47A}" xr6:coauthVersionLast="45" xr6:coauthVersionMax="45" xr10:uidLastSave="{00000000-0000-0000-0000-000000000000}"/>
  <bookViews>
    <workbookView xWindow="2868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expenses'!$A$1:$E$33</definedName>
    <definedName name="_xlnm.Print_Area" localSheetId="4">'Gifts and benefits'!$A$1:$F$26</definedName>
    <definedName name="_xlnm.Print_Area" localSheetId="2">Hospitality!$A$1:$E$23</definedName>
    <definedName name="_xlnm.Print_Area" localSheetId="0">'Summary and sign-off'!$A$1:$F$23</definedName>
    <definedName name="_xlnm.Print_Area" localSheetId="1">Travel!$A$1:$E$108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3" l="1"/>
  <c r="B97" i="1" l="1"/>
  <c r="B61" i="1"/>
  <c r="B95" i="1" l="1"/>
  <c r="B94" i="1"/>
  <c r="B39" i="1" l="1"/>
  <c r="B33" i="1"/>
  <c r="B88" i="1"/>
  <c r="B86" i="1"/>
  <c r="B78" i="1"/>
  <c r="B77" i="1"/>
  <c r="B75" i="1"/>
  <c r="B68" i="1"/>
  <c r="B22" i="1"/>
  <c r="B56" i="1" l="1"/>
  <c r="B59" i="1"/>
  <c r="B54" i="1" l="1"/>
  <c r="B51" i="1" l="1"/>
  <c r="B42" i="1" l="1"/>
  <c r="B91" i="1" l="1"/>
  <c r="B89" i="1"/>
  <c r="B87" i="1"/>
  <c r="B82" i="1" l="1"/>
  <c r="B84" i="1"/>
  <c r="B85" i="1"/>
  <c r="B13" i="1" l="1"/>
  <c r="B6" i="13" l="1"/>
  <c r="E59" i="13"/>
  <c r="C59" i="13"/>
  <c r="C17" i="4"/>
  <c r="C16" i="4"/>
  <c r="B59" i="13" l="1"/>
  <c r="B58" i="13"/>
  <c r="D58" i="13"/>
  <c r="B57" i="13"/>
  <c r="D57" i="13"/>
  <c r="D56" i="13"/>
  <c r="B56" i="13"/>
  <c r="D55" i="13"/>
  <c r="B55" i="13"/>
  <c r="D54" i="13"/>
  <c r="B54" i="13"/>
  <c r="F57" i="13" l="1"/>
  <c r="F59" i="13"/>
  <c r="F58" i="13"/>
  <c r="F56" i="13"/>
  <c r="F55" i="13"/>
  <c r="F54" i="13"/>
  <c r="C13" i="13"/>
  <c r="C12" i="13"/>
  <c r="C11" i="13"/>
  <c r="C16" i="13" l="1"/>
  <c r="C17" i="13"/>
  <c r="C15" i="13" l="1"/>
  <c r="F12" i="13" l="1"/>
  <c r="C15" i="4"/>
  <c r="F11" i="13" s="1"/>
  <c r="F13" i="13" l="1"/>
  <c r="B17" i="13"/>
  <c r="B16" i="13"/>
  <c r="B15" i="13"/>
  <c r="B13" i="13" l="1"/>
  <c r="B16" i="2"/>
  <c r="B12" i="13" s="1"/>
  <c r="B11" i="13" l="1"/>
  <c r="B99" i="1"/>
</calcChain>
</file>

<file path=xl/sharedStrings.xml><?xml version="1.0" encoding="utf-8"?>
<sst xmlns="http://schemas.openxmlformats.org/spreadsheetml/2006/main" count="352" uniqueCount="185">
  <si>
    <t>All Other Expenses</t>
  </si>
  <si>
    <t>Total travel expenses</t>
  </si>
  <si>
    <t xml:space="preserve">Organisation Name </t>
  </si>
  <si>
    <t>Chief Executive</t>
  </si>
  <si>
    <t>International, domestic and local travel expenses</t>
  </si>
  <si>
    <t>Chief Executive Expense Disclosure</t>
  </si>
  <si>
    <t xml:space="preserve">Notes </t>
  </si>
  <si>
    <t>* Headings on following tabs will pre populate with what you enter on this tab</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</si>
  <si>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</si>
  <si>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</si>
  <si>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</si>
  <si>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</si>
  <si>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</si>
  <si>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</si>
  <si>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</si>
  <si>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</si>
  <si>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</si>
  <si>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</si>
  <si>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</si>
  <si>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</si>
  <si>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</si>
  <si>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</si>
  <si>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</si>
  <si>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</si>
  <si>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</si>
  <si>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</si>
  <si>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</si>
  <si>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</si>
  <si>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</si>
  <si>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</si>
  <si>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</si>
  <si>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</si>
  <si>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</si>
  <si>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</si>
  <si>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</si>
  <si>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</si>
  <si>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</si>
  <si>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</si>
  <si>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</si>
  <si>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</si>
  <si>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</si>
  <si>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</si>
  <si>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</si>
  <si>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</si>
  <si>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</si>
  <si>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</si>
  <si>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</si>
  <si>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</si>
  <si>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</si>
  <si>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</si>
  <si>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</si>
  <si>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</si>
  <si>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</si>
  <si>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</si>
  <si>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</si>
  <si>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</si>
  <si>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</si>
  <si>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</si>
  <si>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</si>
  <si>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</si>
  <si>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</si>
  <si>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</si>
  <si>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</si>
  <si>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</si>
  <si>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</si>
  <si>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</si>
  <si>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</si>
  <si>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</si>
  <si>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</si>
  <si>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</si>
  <si>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</si>
  <si>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</si>
  <si>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</si>
  <si>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</si>
  <si>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</si>
  <si>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</si>
  <si>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</si>
  <si>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</si>
  <si>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</si>
  <si>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</si>
  <si>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</si>
  <si>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</si>
  <si>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</si>
  <si>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</si>
  <si>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</si>
  <si>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</si>
  <si>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</si>
  <si>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</si>
  <si>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</si>
  <si>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</si>
  <si>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</si>
  <si>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</si>
  <si>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</si>
  <si>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</si>
  <si>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</si>
  <si>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</si>
  <si>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</si>
  <si>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</si>
  <si>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</si>
  <si>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</si>
  <si>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</si>
  <si>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</si>
  <si>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</si>
  <si>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</si>
  <si>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Flights</t>
  </si>
  <si>
    <t>Mobile phone - calls and text</t>
  </si>
  <si>
    <t>Auckland</t>
  </si>
  <si>
    <t>Rental car</t>
  </si>
  <si>
    <t xml:space="preserve">Mobile phone - calls and text </t>
  </si>
  <si>
    <t>Christchurch</t>
  </si>
  <si>
    <t>Accommodation</t>
  </si>
  <si>
    <t>Wellington</t>
  </si>
  <si>
    <t>Taxis</t>
  </si>
  <si>
    <t>Ministry for Primary Industries</t>
  </si>
  <si>
    <t>Ray Smith</t>
  </si>
  <si>
    <t>Nelson</t>
  </si>
  <si>
    <t>Fit for a Better World Launch</t>
  </si>
  <si>
    <t>iti NUI Green Triangle Whanau Representative workshop</t>
  </si>
  <si>
    <t>Parking</t>
  </si>
  <si>
    <t>Attend COVID-19 All of Government Response dinner</t>
  </si>
  <si>
    <t>Attend working lunch with MIA</t>
  </si>
  <si>
    <t>Attend Safer Farms/Ag Leaders H&amp;S group meeting</t>
  </si>
  <si>
    <t>Attend Collaborative Greenshell Mussel US Retail Programme</t>
  </si>
  <si>
    <t>Attend Customs &amp; MPI presentation/lunch</t>
  </si>
  <si>
    <t>Speak at NZ Food Safety Team offsite</t>
  </si>
  <si>
    <t>Attend CE interview panel</t>
  </si>
  <si>
    <t>14-15 October 2020</t>
  </si>
  <si>
    <t>Attend working lunch with Doug Craig</t>
  </si>
  <si>
    <t>Attend CRI/FFPG - Fit for a better world</t>
  </si>
  <si>
    <t xml:space="preserve">Meals </t>
  </si>
  <si>
    <t>Attend MFAT/NZTE/MPI meeting</t>
  </si>
  <si>
    <t>Speak at Federated Farmers National Council breakfast</t>
  </si>
  <si>
    <t>Attend Opening of Primary Industries NZ Summit</t>
  </si>
  <si>
    <t>Attend Tim Ritchie farewell dinner</t>
  </si>
  <si>
    <t>Attend M.bovis Governance dinner</t>
  </si>
  <si>
    <t>Attend SLT Christmas lunch</t>
  </si>
  <si>
    <t>Attend working lunch with Peter Boshier</t>
  </si>
  <si>
    <t>2-4 February 2021</t>
  </si>
  <si>
    <t>Visit Fonterra Research &amp; Development Centre</t>
  </si>
  <si>
    <t>Wellington/Palmerston North</t>
  </si>
  <si>
    <t>Attend Te Hono Steering Committee meeting</t>
  </si>
  <si>
    <t xml:space="preserve">Maui Drone Project Launch/staff </t>
  </si>
  <si>
    <t>Parking at Wellington airport</t>
  </si>
  <si>
    <t>Attend Dairy Industry Leaders Group meeting</t>
  </si>
  <si>
    <t>Ports of Auckland/Food and Fibre Leaders meeting</t>
  </si>
  <si>
    <t>Auckland/Napier</t>
  </si>
  <si>
    <t xml:space="preserve">Rental car </t>
  </si>
  <si>
    <t>Napier</t>
  </si>
  <si>
    <t>10-12 March 2021</t>
  </si>
  <si>
    <t>Attend Thought Leaders Group dinner</t>
  </si>
  <si>
    <t>Attend Leadership Summit</t>
  </si>
  <si>
    <t>Attend NZFFAA - Husqvarana Awards dinner</t>
  </si>
  <si>
    <t>Auckland/Christchurch</t>
  </si>
  <si>
    <t>Attend Zepri dinner</t>
  </si>
  <si>
    <t>Attend Red Meat Partnership function</t>
  </si>
  <si>
    <t>COVID-19 test at The Customhouse Port</t>
  </si>
  <si>
    <t>Attend Public Sector Chief Executives dinner at Government House</t>
  </si>
  <si>
    <t>Attend China Forestry Group New Zealand - Wellington port visit</t>
  </si>
  <si>
    <t>19-20 April 2021</t>
  </si>
  <si>
    <t>Queenstown airport visit/Summerfruit NZ meeting</t>
  </si>
  <si>
    <t>Queenstown</t>
  </si>
  <si>
    <t>Rotorua</t>
  </si>
  <si>
    <t>Ahuwhenua Trophy Awards evening</t>
  </si>
  <si>
    <t>New Plymouth</t>
  </si>
  <si>
    <t>Palmerston North</t>
  </si>
  <si>
    <t>1-2 June 2021</t>
  </si>
  <si>
    <t>Safeguard NZ Workplace Health &amp; Safety dinner and awards</t>
  </si>
  <si>
    <t>15-18 June 2021</t>
  </si>
  <si>
    <t>Fieldays</t>
  </si>
  <si>
    <t>Hamilton</t>
  </si>
  <si>
    <t>Attend working lunch with Simon Limmer</t>
  </si>
  <si>
    <t>Nil</t>
  </si>
  <si>
    <t xml:space="preserve">Flights </t>
  </si>
  <si>
    <t>Attend Forest Owners Association dinner</t>
  </si>
  <si>
    <t>Attend NZ Forest Owners Association dinner</t>
  </si>
  <si>
    <t>Stakeholder/staff meeting (Wakatu Incorp/MPI office)</t>
  </si>
  <si>
    <t>Stakeholder/staff meetings (Maori Capability meeting)</t>
  </si>
  <si>
    <t xml:space="preserve">Parking </t>
  </si>
  <si>
    <t>Taxi</t>
  </si>
  <si>
    <t>Visit Auckland/Christchurch Border staff (Border change process)</t>
  </si>
  <si>
    <t>Christchurch/Wellington</t>
  </si>
  <si>
    <t>Future of Forestry Ministerial announcement</t>
  </si>
  <si>
    <t>Attend Customs/Border meeting at The Customhouse</t>
  </si>
  <si>
    <t>Staff/stakeholder visit engagement programme</t>
  </si>
  <si>
    <t>Neil Cherry, Deputy Director-General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</si>
</sst>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i/>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CCFFCC"/>
        <bgColor indexed="64"/>
      </patternFill>
    </fill>
  </fills>
  <borders count="2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165" fontId="19" fillId="0" borderId="0" applyFont="0" applyFill="0" applyBorder="0" applyAlignment="0" applyProtection="0"/>
  </cellStyleXfs>
  <cellXfs count="20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3"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5"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3"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4"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11" fillId="9" borderId="4" xfId="0" applyNumberFormat="1" applyFont="1" applyFill="1" applyBorder="1" applyAlignment="1" applyProtection="1">
      <alignment horizontal="left" vertical="center" wrapText="1"/>
      <protection locked="0"/>
    </xf>
    <xf numFmtId="0" fontId="26"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6" fillId="3" borderId="0" xfId="0"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0" fillId="0" borderId="0" xfId="0" applyBorder="1" applyAlignment="1" applyProtection="1">
      <alignment wrapText="1"/>
      <protection locked="0"/>
    </xf>
    <xf numFmtId="0" fontId="0" fillId="0" borderId="0" xfId="0" applyBorder="1" applyProtection="1">
      <protection locked="0"/>
    </xf>
    <xf numFmtId="167" fontId="27" fillId="10" borderId="10" xfId="0" applyNumberFormat="1" applyFont="1" applyFill="1" applyBorder="1" applyAlignment="1" applyProtection="1">
      <alignment vertical="center" wrapText="1"/>
      <protection locked="0"/>
    </xf>
    <xf numFmtId="164" fontId="27" fillId="10" borderId="11" xfId="0" applyNumberFormat="1" applyFont="1" applyFill="1" applyBorder="1" applyAlignment="1" applyProtection="1">
      <alignment vertical="center" wrapText="1"/>
      <protection locked="0"/>
    </xf>
    <xf numFmtId="0" fontId="27" fillId="10" borderId="11" xfId="0" applyFont="1" applyFill="1" applyBorder="1" applyAlignment="1" applyProtection="1">
      <alignment horizontal="center" wrapText="1"/>
      <protection locked="0"/>
    </xf>
    <xf numFmtId="0" fontId="27" fillId="10" borderId="11" xfId="0" applyFont="1" applyFill="1" applyBorder="1" applyAlignment="1" applyProtection="1">
      <alignment vertical="center" wrapText="1"/>
      <protection locked="0"/>
    </xf>
    <xf numFmtId="0" fontId="27" fillId="10" borderId="12"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4" fontId="11" fillId="10" borderId="8" xfId="0" applyNumberFormat="1" applyFont="1" applyFill="1" applyBorder="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9"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protection locked="0"/>
    </xf>
    <xf numFmtId="167" fontId="11" fillId="10" borderId="19" xfId="0" applyNumberFormat="1" applyFont="1" applyFill="1" applyBorder="1" applyAlignment="1" applyProtection="1">
      <alignment vertical="center"/>
      <protection locked="0"/>
    </xf>
    <xf numFmtId="164" fontId="11" fillId="10" borderId="20" xfId="0" applyNumberFormat="1" applyFont="1" applyFill="1" applyBorder="1" applyAlignment="1" applyProtection="1">
      <alignment vertical="center" wrapText="1"/>
      <protection locked="0"/>
    </xf>
    <xf numFmtId="0" fontId="11" fillId="10" borderId="20" xfId="0" applyFont="1" applyFill="1" applyBorder="1" applyAlignment="1" applyProtection="1">
      <alignment vertical="center" wrapText="1"/>
      <protection locked="0"/>
    </xf>
    <xf numFmtId="0" fontId="11" fillId="10" borderId="21" xfId="0" applyFont="1" applyFill="1" applyBorder="1" applyAlignment="1" applyProtection="1">
      <alignment vertical="center" wrapText="1"/>
      <protection locked="0"/>
    </xf>
    <xf numFmtId="167" fontId="11" fillId="10" borderId="13" xfId="0" applyNumberFormat="1" applyFont="1" applyFill="1" applyBorder="1" applyAlignment="1" applyProtection="1">
      <alignment vertical="center"/>
      <protection locked="0"/>
    </xf>
    <xf numFmtId="164" fontId="11" fillId="10" borderId="14" xfId="0" applyNumberFormat="1" applyFont="1" applyFill="1" applyBorder="1" applyAlignment="1" applyProtection="1">
      <alignment vertical="center" wrapText="1"/>
      <protection locked="0"/>
    </xf>
    <xf numFmtId="0" fontId="11" fillId="10" borderId="14" xfId="0" applyFont="1" applyFill="1" applyBorder="1" applyAlignment="1" applyProtection="1">
      <alignment vertical="center" wrapText="1"/>
      <protection locked="0"/>
    </xf>
    <xf numFmtId="0" fontId="11" fillId="10" borderId="15" xfId="0" applyFont="1" applyFill="1" applyBorder="1" applyAlignment="1" applyProtection="1">
      <alignment vertical="center" wrapText="1"/>
      <protection locked="0"/>
    </xf>
    <xf numFmtId="167" fontId="11" fillId="10" borderId="16" xfId="0" applyNumberFormat="1" applyFont="1" applyFill="1" applyBorder="1" applyAlignment="1" applyProtection="1">
      <alignment vertical="center"/>
      <protection locked="0"/>
    </xf>
    <xf numFmtId="164" fontId="11" fillId="10" borderId="17" xfId="0" applyNumberFormat="1" applyFont="1" applyFill="1" applyBorder="1" applyAlignment="1" applyProtection="1">
      <alignment vertical="center" wrapText="1"/>
      <protection locked="0"/>
    </xf>
    <xf numFmtId="0" fontId="11" fillId="10" borderId="17" xfId="0" applyFont="1" applyFill="1" applyBorder="1" applyAlignment="1" applyProtection="1">
      <alignment vertical="center" wrapText="1"/>
      <protection locked="0"/>
    </xf>
    <xf numFmtId="0" fontId="11" fillId="10" borderId="18" xfId="0" applyFont="1" applyFill="1" applyBorder="1" applyAlignment="1" applyProtection="1">
      <alignment vertical="center" wrapText="1"/>
      <protection locked="0"/>
    </xf>
    <xf numFmtId="167" fontId="11" fillId="10" borderId="0" xfId="0" applyNumberFormat="1" applyFont="1" applyFill="1" applyBorder="1" applyAlignment="1" applyProtection="1">
      <alignment horizontal="right" vertical="center"/>
      <protection locked="0"/>
    </xf>
    <xf numFmtId="164" fontId="11" fillId="10" borderId="0" xfId="0" applyNumberFormat="1" applyFont="1" applyFill="1" applyBorder="1" applyAlignment="1" applyProtection="1">
      <alignment vertical="center" wrapText="1"/>
      <protection locked="0"/>
    </xf>
    <xf numFmtId="0" fontId="11" fillId="10" borderId="0" xfId="0" applyFont="1" applyFill="1" applyBorder="1" applyAlignment="1" applyProtection="1">
      <alignment vertical="center" wrapText="1"/>
      <protection locked="0"/>
    </xf>
    <xf numFmtId="167" fontId="11" fillId="10" borderId="22" xfId="0" applyNumberFormat="1" applyFont="1" applyFill="1" applyBorder="1" applyAlignment="1" applyProtection="1">
      <alignment vertical="center"/>
      <protection locked="0"/>
    </xf>
    <xf numFmtId="164" fontId="11" fillId="10" borderId="22" xfId="0" applyNumberFormat="1" applyFont="1" applyFill="1" applyBorder="1" applyAlignment="1" applyProtection="1">
      <alignment vertical="center" wrapText="1"/>
      <protection locked="0"/>
    </xf>
    <xf numFmtId="0" fontId="11" fillId="10" borderId="22" xfId="0" applyFont="1" applyFill="1" applyBorder="1" applyAlignment="1" applyProtection="1">
      <alignment vertical="center" wrapText="1"/>
      <protection locked="0"/>
    </xf>
    <xf numFmtId="167" fontId="11" fillId="10" borderId="23" xfId="0" applyNumberFormat="1" applyFont="1" applyFill="1" applyBorder="1" applyAlignment="1" applyProtection="1">
      <alignment vertical="center"/>
      <protection locked="0"/>
    </xf>
    <xf numFmtId="164" fontId="11" fillId="10" borderId="23" xfId="0" applyNumberFormat="1" applyFont="1" applyFill="1" applyBorder="1" applyAlignment="1" applyProtection="1">
      <alignment vertical="center" wrapText="1"/>
      <protection locked="0"/>
    </xf>
    <xf numFmtId="0" fontId="11" fillId="10" borderId="23" xfId="0" applyFont="1" applyFill="1" applyBorder="1" applyAlignment="1" applyProtection="1">
      <alignment vertical="center" wrapText="1"/>
      <protection locked="0"/>
    </xf>
    <xf numFmtId="167" fontId="11" fillId="10" borderId="13" xfId="0" applyNumberFormat="1" applyFont="1" applyFill="1" applyBorder="1" applyAlignment="1" applyProtection="1">
      <alignment horizontal="right"/>
      <protection locked="0"/>
    </xf>
    <xf numFmtId="167" fontId="11" fillId="10" borderId="13" xfId="0" applyNumberFormat="1" applyFont="1" applyFill="1" applyBorder="1" applyAlignment="1" applyProtection="1">
      <alignment horizontal="right" vertical="center"/>
      <protection locked="0"/>
    </xf>
    <xf numFmtId="167" fontId="11" fillId="10" borderId="19" xfId="0" applyNumberFormat="1" applyFont="1" applyFill="1" applyBorder="1" applyAlignment="1" applyProtection="1">
      <alignment horizontal="right" vertical="center"/>
      <protection locked="0"/>
    </xf>
    <xf numFmtId="167" fontId="11" fillId="10" borderId="10" xfId="0" applyNumberFormat="1" applyFont="1" applyFill="1" applyBorder="1" applyAlignment="1" applyProtection="1">
      <alignment vertical="center"/>
      <protection locked="0"/>
    </xf>
    <xf numFmtId="164" fontId="11" fillId="10" borderId="11" xfId="0" applyNumberFormat="1" applyFont="1" applyFill="1" applyBorder="1" applyAlignment="1" applyProtection="1">
      <alignment vertical="center" wrapText="1"/>
      <protection locked="0"/>
    </xf>
    <xf numFmtId="0" fontId="11" fillId="10" borderId="11" xfId="0" applyFont="1" applyFill="1" applyBorder="1" applyAlignment="1" applyProtection="1">
      <alignment vertical="center" wrapText="1"/>
      <protection locked="0"/>
    </xf>
    <xf numFmtId="0" fontId="11" fillId="10" borderId="12" xfId="0" applyFont="1" applyFill="1" applyBorder="1" applyAlignment="1" applyProtection="1">
      <alignment vertical="center" wrapText="1"/>
      <protection locked="0"/>
    </xf>
    <xf numFmtId="167" fontId="11" fillId="10" borderId="23" xfId="0" applyNumberFormat="1" applyFont="1" applyFill="1" applyBorder="1" applyAlignment="1" applyProtection="1">
      <alignment horizontal="right" vertical="center"/>
      <protection locked="0"/>
    </xf>
    <xf numFmtId="0" fontId="11" fillId="10" borderId="11" xfId="0" applyFont="1" applyFill="1" applyBorder="1" applyAlignment="1" applyProtection="1">
      <alignment horizontal="left" vertical="center" wrapText="1"/>
      <protection locked="0"/>
    </xf>
    <xf numFmtId="167" fontId="27" fillId="10" borderId="3" xfId="0" applyNumberFormat="1" applyFont="1" applyFill="1" applyBorder="1" applyAlignment="1" applyProtection="1">
      <alignment vertical="center"/>
      <protection locked="0"/>
    </xf>
    <xf numFmtId="164" fontId="27" fillId="10" borderId="4" xfId="0" applyNumberFormat="1" applyFont="1" applyFill="1" applyBorder="1" applyAlignment="1" applyProtection="1">
      <alignment vertical="center" wrapText="1"/>
      <protection locked="0"/>
    </xf>
    <xf numFmtId="0" fontId="7" fillId="10" borderId="4" xfId="0" applyFont="1" applyFill="1" applyBorder="1" applyAlignment="1" applyProtection="1">
      <alignment vertical="center" wrapText="1"/>
      <protection locked="0"/>
    </xf>
    <xf numFmtId="0" fontId="7" fillId="10" borderId="5" xfId="0"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6" fillId="3" borderId="0" xfId="0" applyNumberFormat="1" applyFont="1" applyFill="1" applyBorder="1" applyAlignment="1" applyProtection="1">
      <alignment horizontal="center" vertical="center" wrapText="1"/>
    </xf>
    <xf numFmtId="167" fontId="11" fillId="10" borderId="0" xfId="0" applyNumberFormat="1" applyFont="1" applyFill="1" applyBorder="1" applyAlignment="1" applyProtection="1">
      <alignment vertical="center"/>
      <protection locked="0"/>
    </xf>
    <xf numFmtId="167" fontId="11" fillId="10" borderId="10" xfId="0" applyNumberFormat="1" applyFont="1" applyFill="1" applyBorder="1" applyAlignment="1" applyProtection="1">
      <alignment horizontal="right" vertical="center"/>
      <protection locked="0"/>
    </xf>
    <xf numFmtId="167" fontId="11" fillId="10" borderId="7" xfId="0" applyNumberFormat="1" applyFont="1" applyFill="1" applyBorder="1" applyAlignment="1" applyProtection="1">
      <alignment vertical="center"/>
      <protection locked="0"/>
    </xf>
    <xf numFmtId="167" fontId="11" fillId="10" borderId="22" xfId="0" applyNumberFormat="1" applyFont="1" applyFill="1" applyBorder="1" applyAlignment="1" applyProtection="1">
      <alignment horizontal="right" vertical="center"/>
      <protection locked="0"/>
    </xf>
    <xf numFmtId="167" fontId="11" fillId="10" borderId="16"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10" borderId="2" xfId="0" applyFont="1" applyFill="1" applyBorder="1" applyAlignment="1" applyProtection="1">
      <alignment horizontal="left" vertical="center" wrapText="1" readingOrder="1"/>
      <protection locked="0"/>
    </xf>
    <xf numFmtId="167" fontId="10"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6"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00FF00"/>
      <color rgb="FFFF9900"/>
      <color rgb="FF006600"/>
      <color rgb="FF0080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view="pageLayout" zoomScaleNormal="100" workbookViewId="0">
      <selection activeCell="E13" sqref="E13"/>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7" t="s">
        <v>57</v>
      </c>
      <c r="B1" s="187"/>
      <c r="C1" s="187"/>
      <c r="D1" s="187"/>
      <c r="E1" s="187"/>
      <c r="F1" s="187"/>
      <c r="G1" s="46"/>
      <c r="H1" s="46"/>
      <c r="I1" s="46"/>
      <c r="J1" s="46"/>
      <c r="K1" s="46"/>
    </row>
    <row r="2" spans="1:11" ht="21" customHeight="1" x14ac:dyDescent="0.2">
      <c r="A2" s="4" t="s">
        <v>2</v>
      </c>
      <c r="B2" s="188" t="s">
        <v>113</v>
      </c>
      <c r="C2" s="188"/>
      <c r="D2" s="188"/>
      <c r="E2" s="188"/>
      <c r="F2" s="188"/>
      <c r="G2" s="46"/>
      <c r="H2" s="46"/>
      <c r="I2" s="46"/>
      <c r="J2" s="46"/>
      <c r="K2" s="46"/>
    </row>
    <row r="3" spans="1:11" ht="21" customHeight="1" x14ac:dyDescent="0.2">
      <c r="A3" s="4" t="s">
        <v>58</v>
      </c>
      <c r="B3" s="188" t="s">
        <v>114</v>
      </c>
      <c r="C3" s="188"/>
      <c r="D3" s="188"/>
      <c r="E3" s="188"/>
      <c r="F3" s="188"/>
      <c r="G3" s="46"/>
      <c r="H3" s="46"/>
      <c r="I3" s="46"/>
      <c r="J3" s="46"/>
      <c r="K3" s="46"/>
    </row>
    <row r="4" spans="1:11" ht="21" customHeight="1" x14ac:dyDescent="0.2">
      <c r="A4" s="4" t="s">
        <v>42</v>
      </c>
      <c r="B4" s="189">
        <v>44013</v>
      </c>
      <c r="C4" s="189"/>
      <c r="D4" s="189"/>
      <c r="E4" s="189"/>
      <c r="F4" s="189"/>
      <c r="G4" s="46"/>
      <c r="H4" s="46"/>
      <c r="I4" s="46"/>
      <c r="J4" s="46"/>
      <c r="K4" s="46"/>
    </row>
    <row r="5" spans="1:11" ht="21" customHeight="1" x14ac:dyDescent="0.2">
      <c r="A5" s="4" t="s">
        <v>43</v>
      </c>
      <c r="B5" s="189">
        <v>44377</v>
      </c>
      <c r="C5" s="189"/>
      <c r="D5" s="189"/>
      <c r="E5" s="189"/>
      <c r="F5" s="189"/>
      <c r="G5" s="46"/>
      <c r="H5" s="46"/>
      <c r="I5" s="46"/>
      <c r="J5" s="46"/>
      <c r="K5" s="46"/>
    </row>
    <row r="6" spans="1:11" ht="21" customHeight="1" x14ac:dyDescent="0.2">
      <c r="A6" s="4" t="s">
        <v>62</v>
      </c>
      <c r="B6" s="186" t="str">
        <f>IF(AND(Travel!B7&lt;&gt;A30,Hospitality!B7&lt;&gt;A30,'All other expenses'!B7&lt;&gt;A30,'Gifts and benefits'!B7&lt;&gt;A30),A31,IF(AND(Travel!B7=A30,Hospitality!B7=A30,'All other expenses'!B7=A30,'Gifts and benefits'!B7=A30),A33,A32))</f>
        <v>Data and totals checked on all sheets</v>
      </c>
      <c r="C6" s="186"/>
      <c r="D6" s="186"/>
      <c r="E6" s="186"/>
      <c r="F6" s="186"/>
      <c r="G6" s="34"/>
      <c r="H6" s="46"/>
      <c r="I6" s="46"/>
      <c r="J6" s="46"/>
      <c r="K6" s="46"/>
    </row>
    <row r="7" spans="1:11" ht="21" customHeight="1" x14ac:dyDescent="0.2">
      <c r="A7" s="4" t="s">
        <v>79</v>
      </c>
      <c r="B7" s="185" t="s">
        <v>32</v>
      </c>
      <c r="C7" s="185"/>
      <c r="D7" s="185"/>
      <c r="E7" s="185"/>
      <c r="F7" s="185"/>
      <c r="G7" s="34"/>
      <c r="H7" s="46"/>
      <c r="I7" s="46"/>
      <c r="J7" s="46"/>
      <c r="K7" s="46"/>
    </row>
    <row r="8" spans="1:11" ht="21" customHeight="1" x14ac:dyDescent="0.2">
      <c r="A8" s="4" t="s">
        <v>59</v>
      </c>
      <c r="B8" s="185" t="s">
        <v>184</v>
      </c>
      <c r="C8" s="185"/>
      <c r="D8" s="185"/>
      <c r="E8" s="185"/>
      <c r="F8" s="185"/>
      <c r="G8" s="34"/>
      <c r="H8" s="46"/>
      <c r="I8" s="46"/>
      <c r="J8" s="46"/>
      <c r="K8" s="46"/>
    </row>
    <row r="9" spans="1:11" ht="66.75" customHeight="1" x14ac:dyDescent="0.2">
      <c r="A9" s="184" t="s">
        <v>75</v>
      </c>
      <c r="B9" s="184"/>
      <c r="C9" s="184"/>
      <c r="D9" s="184"/>
      <c r="E9" s="184"/>
      <c r="F9" s="184"/>
      <c r="G9" s="34"/>
      <c r="H9" s="46"/>
      <c r="I9" s="46"/>
      <c r="J9" s="46"/>
      <c r="K9" s="46"/>
    </row>
    <row r="10" spans="1:11" s="118" customFormat="1" ht="36" customHeight="1" x14ac:dyDescent="0.2">
      <c r="A10" s="112" t="s">
        <v>28</v>
      </c>
      <c r="B10" s="113" t="s">
        <v>12</v>
      </c>
      <c r="C10" s="113" t="s">
        <v>34</v>
      </c>
      <c r="D10" s="114"/>
      <c r="E10" s="115" t="s">
        <v>27</v>
      </c>
      <c r="F10" s="116" t="s">
        <v>37</v>
      </c>
      <c r="G10" s="117"/>
      <c r="H10" s="117"/>
      <c r="I10" s="117"/>
      <c r="J10" s="117"/>
      <c r="K10" s="117"/>
    </row>
    <row r="11" spans="1:11" ht="27.75" customHeight="1" x14ac:dyDescent="0.2">
      <c r="A11" s="10" t="s">
        <v>47</v>
      </c>
      <c r="B11" s="75">
        <f>B15+B16+B17</f>
        <v>12487.039999999997</v>
      </c>
      <c r="C11" s="82" t="str">
        <f>IF(Travel!B6="",A34,Travel!B6)</f>
        <v>Figures include GST (where applicable)</v>
      </c>
      <c r="D11" s="8"/>
      <c r="E11" s="10" t="s">
        <v>54</v>
      </c>
      <c r="F11" s="56">
        <f>'Gifts and benefits'!C15</f>
        <v>0</v>
      </c>
      <c r="G11" s="47"/>
      <c r="H11" s="47"/>
      <c r="I11" s="47"/>
      <c r="J11" s="47"/>
      <c r="K11" s="47"/>
    </row>
    <row r="12" spans="1:11" ht="27.75" customHeight="1" x14ac:dyDescent="0.2">
      <c r="A12" s="10" t="s">
        <v>8</v>
      </c>
      <c r="B12" s="75">
        <f>Hospitality!B16</f>
        <v>0</v>
      </c>
      <c r="C12" s="82" t="str">
        <f>IF(Hospitality!B6="",A34,Hospitality!B6)</f>
        <v>Figures include GST (where applicable)</v>
      </c>
      <c r="D12" s="8"/>
      <c r="E12" s="10" t="s">
        <v>55</v>
      </c>
      <c r="F12" s="56">
        <f>'Gifts and benefits'!C16</f>
        <v>0</v>
      </c>
      <c r="G12" s="47"/>
      <c r="H12" s="47"/>
      <c r="I12" s="47"/>
      <c r="J12" s="47"/>
      <c r="K12" s="47"/>
    </row>
    <row r="13" spans="1:11" ht="27.75" customHeight="1" x14ac:dyDescent="0.2">
      <c r="A13" s="10" t="s">
        <v>11</v>
      </c>
      <c r="B13" s="75">
        <f>'All other expenses'!B27</f>
        <v>2067.02</v>
      </c>
      <c r="C13" s="82" t="str">
        <f>IF('All other expenses'!B6="",A34,'All other expenses'!B6)</f>
        <v>Figures include GST (where applicable)</v>
      </c>
      <c r="D13" s="8"/>
      <c r="E13" s="10" t="s">
        <v>56</v>
      </c>
      <c r="F13" s="56">
        <f>'Gifts and benefits'!C17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25</v>
      </c>
      <c r="B15" s="77">
        <f>Travel!B13</f>
        <v>0</v>
      </c>
      <c r="C15" s="84" t="str">
        <f>C11</f>
        <v>Figures include GST (where applicable)</v>
      </c>
      <c r="D15" s="8"/>
      <c r="E15" s="8"/>
      <c r="F15" s="58"/>
      <c r="G15" s="46"/>
      <c r="H15" s="46"/>
      <c r="I15" s="46"/>
      <c r="J15" s="46"/>
      <c r="K15" s="46"/>
    </row>
    <row r="16" spans="1:11" ht="27.75" customHeight="1" x14ac:dyDescent="0.2">
      <c r="A16" s="11" t="s">
        <v>51</v>
      </c>
      <c r="B16" s="77">
        <f>Travel!B61</f>
        <v>11460.729999999998</v>
      </c>
      <c r="C16" s="84" t="str">
        <f>C11</f>
        <v>Figures include GST (where applicable)</v>
      </c>
      <c r="D16" s="59"/>
      <c r="E16" s="8"/>
      <c r="F16" s="60"/>
      <c r="G16" s="46"/>
      <c r="H16" s="46"/>
      <c r="I16" s="46"/>
      <c r="J16" s="46"/>
      <c r="K16" s="46"/>
    </row>
    <row r="17" spans="1:11" ht="27.75" customHeight="1" x14ac:dyDescent="0.2">
      <c r="A17" s="11" t="s">
        <v>26</v>
      </c>
      <c r="B17" s="77">
        <f>Travel!B97</f>
        <v>1026.31</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6</v>
      </c>
      <c r="B19" s="25"/>
      <c r="C19" s="26"/>
      <c r="D19" s="27"/>
      <c r="E19" s="27"/>
      <c r="F19" s="27"/>
      <c r="G19" s="27"/>
      <c r="H19" s="27"/>
      <c r="I19" s="27"/>
      <c r="J19" s="27"/>
      <c r="K19" s="27"/>
    </row>
    <row r="20" spans="1:11" x14ac:dyDescent="0.2">
      <c r="A20" s="23" t="s">
        <v>7</v>
      </c>
      <c r="B20" s="53"/>
      <c r="C20" s="53"/>
      <c r="D20" s="26"/>
      <c r="E20" s="26"/>
      <c r="F20" s="26"/>
      <c r="G20" s="27"/>
      <c r="H20" s="27"/>
      <c r="I20" s="27"/>
      <c r="J20" s="27"/>
      <c r="K20" s="27"/>
    </row>
    <row r="21" spans="1:11" ht="12.6" customHeight="1" x14ac:dyDescent="0.2">
      <c r="A21" s="23" t="s">
        <v>35</v>
      </c>
      <c r="B21" s="53"/>
      <c r="C21" s="53"/>
      <c r="D21" s="20"/>
      <c r="E21" s="27"/>
      <c r="F21" s="27"/>
      <c r="G21" s="27"/>
      <c r="H21" s="27"/>
      <c r="I21" s="27"/>
      <c r="J21" s="27"/>
      <c r="K21" s="27"/>
    </row>
    <row r="22" spans="1:11" ht="12.6" customHeight="1" x14ac:dyDescent="0.2">
      <c r="A22" s="23" t="s">
        <v>44</v>
      </c>
      <c r="B22" s="53"/>
      <c r="C22" s="53"/>
      <c r="D22" s="20"/>
      <c r="E22" s="27"/>
      <c r="F22" s="27"/>
      <c r="G22" s="27"/>
      <c r="H22" s="27"/>
      <c r="I22" s="27"/>
      <c r="J22" s="27"/>
      <c r="K22" s="27"/>
    </row>
    <row r="23" spans="1:11" ht="12.6" customHeight="1" x14ac:dyDescent="0.2">
      <c r="A23" s="23" t="s">
        <v>60</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87</v>
      </c>
      <c r="B25" s="15"/>
      <c r="C25" s="15"/>
      <c r="D25" s="15"/>
      <c r="E25" s="15"/>
      <c r="F25" s="15"/>
      <c r="G25" s="46"/>
      <c r="H25" s="46"/>
      <c r="I25" s="46"/>
      <c r="J25" s="46"/>
      <c r="K25" s="46"/>
    </row>
    <row r="26" spans="1:11" ht="12.75" hidden="1" customHeight="1" x14ac:dyDescent="0.2">
      <c r="A26" s="13" t="s">
        <v>97</v>
      </c>
      <c r="B26" s="6"/>
      <c r="C26" s="6"/>
      <c r="D26" s="13"/>
      <c r="E26" s="13"/>
      <c r="F26" s="13"/>
      <c r="G26" s="46"/>
      <c r="H26" s="46"/>
      <c r="I26" s="46"/>
      <c r="J26" s="46"/>
      <c r="K26" s="46"/>
    </row>
    <row r="27" spans="1:11" hidden="1" x14ac:dyDescent="0.2">
      <c r="A27" s="12" t="s">
        <v>33</v>
      </c>
      <c r="B27" s="12"/>
      <c r="C27" s="12"/>
      <c r="D27" s="12"/>
      <c r="E27" s="12"/>
      <c r="F27" s="12"/>
      <c r="G27" s="46"/>
      <c r="H27" s="46"/>
      <c r="I27" s="46"/>
      <c r="J27" s="46"/>
      <c r="K27" s="46"/>
    </row>
    <row r="28" spans="1:11" hidden="1" x14ac:dyDescent="0.2">
      <c r="A28" s="12" t="s">
        <v>9</v>
      </c>
      <c r="B28" s="12"/>
      <c r="C28" s="12"/>
      <c r="D28" s="12"/>
      <c r="E28" s="12"/>
      <c r="F28" s="12"/>
      <c r="G28" s="46"/>
      <c r="H28" s="46"/>
      <c r="I28" s="46"/>
      <c r="J28" s="46"/>
      <c r="K28" s="46"/>
    </row>
    <row r="29" spans="1:11" hidden="1" x14ac:dyDescent="0.2">
      <c r="A29" s="13" t="s">
        <v>72</v>
      </c>
      <c r="B29" s="13"/>
      <c r="C29" s="13"/>
      <c r="D29" s="13"/>
      <c r="E29" s="13"/>
      <c r="F29" s="13"/>
      <c r="G29" s="46"/>
      <c r="H29" s="46"/>
      <c r="I29" s="46"/>
      <c r="J29" s="46"/>
      <c r="K29" s="46"/>
    </row>
    <row r="30" spans="1:11" hidden="1" x14ac:dyDescent="0.2">
      <c r="A30" s="13" t="s">
        <v>73</v>
      </c>
      <c r="B30" s="13"/>
      <c r="C30" s="13"/>
      <c r="D30" s="13"/>
      <c r="E30" s="13"/>
      <c r="F30" s="13"/>
      <c r="G30" s="46"/>
      <c r="H30" s="46"/>
      <c r="I30" s="46"/>
      <c r="J30" s="46"/>
      <c r="K30" s="46"/>
    </row>
    <row r="31" spans="1:11" hidden="1" x14ac:dyDescent="0.2">
      <c r="A31" s="12" t="s">
        <v>64</v>
      </c>
      <c r="B31" s="12"/>
      <c r="C31" s="12"/>
      <c r="D31" s="12"/>
      <c r="E31" s="12"/>
      <c r="F31" s="12"/>
      <c r="G31" s="46"/>
      <c r="H31" s="46"/>
      <c r="I31" s="46"/>
      <c r="J31" s="46"/>
      <c r="K31" s="46"/>
    </row>
    <row r="32" spans="1:11" hidden="1" x14ac:dyDescent="0.2">
      <c r="A32" s="12" t="s">
        <v>65</v>
      </c>
      <c r="B32" s="12"/>
      <c r="C32" s="12"/>
      <c r="D32" s="12"/>
      <c r="E32" s="12"/>
      <c r="F32" s="12"/>
      <c r="G32" s="46"/>
      <c r="H32" s="46"/>
      <c r="I32" s="46"/>
      <c r="J32" s="46"/>
      <c r="K32" s="46"/>
    </row>
    <row r="33" spans="1:11" hidden="1" x14ac:dyDescent="0.2">
      <c r="A33" s="12" t="s">
        <v>63</v>
      </c>
      <c r="B33" s="12"/>
      <c r="C33" s="12"/>
      <c r="D33" s="12"/>
      <c r="E33" s="12"/>
      <c r="F33" s="12"/>
      <c r="G33" s="46"/>
      <c r="H33" s="46"/>
      <c r="I33" s="46"/>
      <c r="J33" s="46"/>
      <c r="K33" s="46"/>
    </row>
    <row r="34" spans="1:11" hidden="1" x14ac:dyDescent="0.2">
      <c r="A34" s="13" t="s">
        <v>36</v>
      </c>
      <c r="B34" s="13"/>
      <c r="C34" s="13"/>
      <c r="D34" s="13"/>
      <c r="E34" s="13"/>
      <c r="F34" s="13"/>
      <c r="G34" s="46"/>
      <c r="H34" s="46"/>
      <c r="I34" s="46"/>
      <c r="J34" s="46"/>
      <c r="K34" s="46"/>
    </row>
    <row r="35" spans="1:11" hidden="1" x14ac:dyDescent="0.2">
      <c r="A35" s="13" t="s">
        <v>38</v>
      </c>
      <c r="B35" s="13"/>
      <c r="C35" s="13"/>
      <c r="D35" s="13"/>
      <c r="E35" s="13"/>
      <c r="F35" s="13"/>
      <c r="G35" s="46"/>
      <c r="H35" s="46"/>
      <c r="I35" s="46"/>
      <c r="J35" s="46"/>
      <c r="K35" s="46"/>
    </row>
    <row r="36" spans="1:11" hidden="1" x14ac:dyDescent="0.2">
      <c r="A36" s="80" t="s">
        <v>53</v>
      </c>
      <c r="B36" s="79"/>
      <c r="C36" s="79"/>
      <c r="D36" s="79"/>
      <c r="E36" s="79"/>
      <c r="F36" s="79"/>
      <c r="G36" s="46"/>
      <c r="H36" s="46"/>
      <c r="I36" s="46"/>
      <c r="J36" s="46"/>
      <c r="K36" s="46"/>
    </row>
    <row r="37" spans="1:11" hidden="1" x14ac:dyDescent="0.2">
      <c r="A37" s="80" t="s">
        <v>32</v>
      </c>
      <c r="B37" s="79"/>
      <c r="C37" s="79"/>
      <c r="D37" s="79"/>
      <c r="E37" s="79"/>
      <c r="F37" s="79"/>
      <c r="G37" s="46"/>
      <c r="H37" s="46"/>
      <c r="I37" s="46"/>
      <c r="J37" s="46"/>
      <c r="K37" s="46"/>
    </row>
    <row r="38" spans="1:11" hidden="1" x14ac:dyDescent="0.2">
      <c r="A38" s="63" t="s">
        <v>18</v>
      </c>
      <c r="B38" s="5"/>
      <c r="C38" s="5"/>
      <c r="D38" s="5"/>
      <c r="E38" s="5"/>
      <c r="F38" s="5"/>
      <c r="G38" s="46"/>
      <c r="H38" s="46"/>
      <c r="I38" s="46"/>
      <c r="J38" s="46"/>
      <c r="K38" s="46"/>
    </row>
    <row r="39" spans="1:11" hidden="1" x14ac:dyDescent="0.2">
      <c r="A39" s="64" t="s">
        <v>19</v>
      </c>
      <c r="B39" s="5"/>
      <c r="C39" s="5"/>
      <c r="D39" s="5"/>
      <c r="E39" s="5"/>
      <c r="F39" s="5"/>
      <c r="G39" s="46"/>
      <c r="H39" s="46"/>
      <c r="I39" s="46"/>
      <c r="J39" s="46"/>
      <c r="K39" s="46"/>
    </row>
    <row r="40" spans="1:11" hidden="1" x14ac:dyDescent="0.2">
      <c r="A40" s="64" t="s">
        <v>21</v>
      </c>
      <c r="B40" s="5"/>
      <c r="C40" s="5"/>
      <c r="D40" s="5"/>
      <c r="E40" s="5"/>
      <c r="F40" s="5"/>
      <c r="G40" s="46"/>
      <c r="H40" s="46"/>
      <c r="I40" s="46"/>
      <c r="J40" s="46"/>
      <c r="K40" s="46"/>
    </row>
    <row r="41" spans="1:11" hidden="1" x14ac:dyDescent="0.2">
      <c r="A41" s="64" t="s">
        <v>20</v>
      </c>
      <c r="B41" s="5"/>
      <c r="C41" s="5"/>
      <c r="D41" s="5"/>
      <c r="E41" s="5"/>
      <c r="F41" s="5"/>
      <c r="G41" s="46"/>
      <c r="H41" s="46"/>
      <c r="I41" s="46"/>
      <c r="J41" s="46"/>
      <c r="K41" s="46"/>
    </row>
    <row r="42" spans="1:11" hidden="1" x14ac:dyDescent="0.2">
      <c r="A42" s="64" t="s">
        <v>22</v>
      </c>
      <c r="B42" s="5"/>
      <c r="C42" s="5"/>
      <c r="D42" s="5"/>
      <c r="E42" s="5"/>
      <c r="F42" s="5"/>
      <c r="G42" s="46"/>
      <c r="H42" s="46"/>
      <c r="I42" s="46"/>
      <c r="J42" s="46"/>
      <c r="K42" s="46"/>
    </row>
    <row r="43" spans="1:11" hidden="1" x14ac:dyDescent="0.2">
      <c r="A43" s="64" t="s">
        <v>23</v>
      </c>
      <c r="B43" s="5"/>
      <c r="C43" s="5"/>
      <c r="D43" s="5"/>
      <c r="E43" s="5"/>
      <c r="F43" s="5"/>
      <c r="G43" s="46"/>
      <c r="H43" s="46"/>
      <c r="I43" s="46"/>
      <c r="J43" s="46"/>
      <c r="K43" s="46"/>
    </row>
    <row r="44" spans="1:11" hidden="1" x14ac:dyDescent="0.2">
      <c r="A44" s="81" t="s">
        <v>17</v>
      </c>
      <c r="B44" s="79"/>
      <c r="C44" s="79"/>
      <c r="D44" s="79"/>
      <c r="E44" s="79"/>
      <c r="F44" s="79"/>
      <c r="G44" s="46"/>
      <c r="H44" s="46"/>
      <c r="I44" s="46"/>
      <c r="J44" s="46"/>
      <c r="K44" s="46"/>
    </row>
    <row r="45" spans="1:11" hidden="1" x14ac:dyDescent="0.2">
      <c r="A45" s="79" t="s">
        <v>15</v>
      </c>
      <c r="B45" s="79"/>
      <c r="C45" s="79"/>
      <c r="D45" s="79"/>
      <c r="E45" s="79"/>
      <c r="F45" s="79"/>
      <c r="G45" s="46"/>
      <c r="H45" s="46"/>
      <c r="I45" s="46"/>
      <c r="J45" s="46"/>
      <c r="K45" s="46"/>
    </row>
    <row r="46" spans="1:11" hidden="1" x14ac:dyDescent="0.2">
      <c r="A46" s="65">
        <v>-20000</v>
      </c>
      <c r="B46" s="5"/>
      <c r="C46" s="5"/>
      <c r="D46" s="5"/>
      <c r="E46" s="5"/>
      <c r="F46" s="5"/>
      <c r="G46" s="46"/>
      <c r="H46" s="46"/>
      <c r="I46" s="46"/>
      <c r="J46" s="46"/>
      <c r="K46" s="46"/>
    </row>
    <row r="47" spans="1:11" ht="25.5" hidden="1" x14ac:dyDescent="0.2">
      <c r="A47" s="106" t="s">
        <v>84</v>
      </c>
      <c r="B47" s="79"/>
      <c r="C47" s="79"/>
      <c r="D47" s="79"/>
      <c r="E47" s="79"/>
      <c r="F47" s="79"/>
      <c r="G47" s="46"/>
      <c r="H47" s="46"/>
      <c r="I47" s="46"/>
      <c r="J47" s="46"/>
      <c r="K47" s="46"/>
    </row>
    <row r="48" spans="1:11" ht="25.5" hidden="1" x14ac:dyDescent="0.2">
      <c r="A48" s="106" t="s">
        <v>83</v>
      </c>
      <c r="B48" s="79"/>
      <c r="C48" s="79"/>
      <c r="D48" s="79"/>
      <c r="E48" s="79"/>
      <c r="F48" s="79"/>
      <c r="G48" s="46"/>
      <c r="H48" s="46"/>
      <c r="I48" s="46"/>
      <c r="J48" s="46"/>
      <c r="K48" s="46"/>
    </row>
    <row r="49" spans="1:11" ht="25.5" hidden="1" x14ac:dyDescent="0.2">
      <c r="A49" s="107" t="s">
        <v>85</v>
      </c>
      <c r="B49" s="5"/>
      <c r="C49" s="5"/>
      <c r="D49" s="5"/>
      <c r="E49" s="5"/>
      <c r="F49" s="5"/>
      <c r="G49" s="46"/>
      <c r="H49" s="46"/>
      <c r="I49" s="46"/>
      <c r="J49" s="46"/>
      <c r="K49" s="46"/>
    </row>
    <row r="50" spans="1:11" ht="25.5" hidden="1" x14ac:dyDescent="0.2">
      <c r="A50" s="107" t="s">
        <v>70</v>
      </c>
      <c r="B50" s="5"/>
      <c r="C50" s="5"/>
      <c r="D50" s="5"/>
      <c r="E50" s="5"/>
      <c r="F50" s="5"/>
      <c r="G50" s="46"/>
      <c r="H50" s="46"/>
      <c r="I50" s="46"/>
      <c r="J50" s="46"/>
      <c r="K50" s="46"/>
    </row>
    <row r="51" spans="1:11" ht="38.25" hidden="1" x14ac:dyDescent="0.2">
      <c r="A51" s="107" t="s">
        <v>71</v>
      </c>
      <c r="B51" s="97"/>
      <c r="C51" s="97"/>
      <c r="D51" s="105"/>
      <c r="E51" s="66"/>
      <c r="F51" s="66"/>
      <c r="G51" s="46"/>
      <c r="H51" s="46"/>
      <c r="I51" s="46"/>
      <c r="J51" s="46"/>
      <c r="K51" s="46"/>
    </row>
    <row r="52" spans="1:11" hidden="1" x14ac:dyDescent="0.2">
      <c r="A52" s="102" t="s">
        <v>74</v>
      </c>
      <c r="B52" s="103"/>
      <c r="C52" s="103"/>
      <c r="D52" s="96"/>
      <c r="E52" s="67"/>
      <c r="F52" s="67" t="b">
        <v>1</v>
      </c>
      <c r="G52" s="46"/>
      <c r="H52" s="46"/>
      <c r="I52" s="46"/>
      <c r="J52" s="46"/>
      <c r="K52" s="46"/>
    </row>
    <row r="53" spans="1:11" hidden="1" x14ac:dyDescent="0.2">
      <c r="A53" s="104" t="s">
        <v>86</v>
      </c>
      <c r="B53" s="102"/>
      <c r="C53" s="102"/>
      <c r="D53" s="102"/>
      <c r="E53" s="67"/>
      <c r="F53" s="67" t="b">
        <v>0</v>
      </c>
      <c r="G53" s="46"/>
      <c r="H53" s="46"/>
      <c r="I53" s="46"/>
      <c r="J53" s="46"/>
      <c r="K53" s="46"/>
    </row>
    <row r="54" spans="1:11" hidden="1" x14ac:dyDescent="0.2">
      <c r="A54" s="108"/>
      <c r="B54" s="98">
        <f>COUNT(Travel!B12:B12)</f>
        <v>0</v>
      </c>
      <c r="C54" s="98"/>
      <c r="D54" s="98">
        <f>COUNTIF(Travel!D12:D12,"*")</f>
        <v>0</v>
      </c>
      <c r="E54" s="99"/>
      <c r="F54" s="99" t="b">
        <f>MIN(B54,D54)=MAX(B54,D54)</f>
        <v>1</v>
      </c>
      <c r="G54" s="46"/>
      <c r="H54" s="46"/>
      <c r="I54" s="46"/>
      <c r="J54" s="46"/>
      <c r="K54" s="46"/>
    </row>
    <row r="55" spans="1:11" hidden="1" x14ac:dyDescent="0.2">
      <c r="A55" s="108" t="s">
        <v>69</v>
      </c>
      <c r="B55" s="98">
        <f>COUNT(Travel!B17:B53)</f>
        <v>37</v>
      </c>
      <c r="C55" s="98"/>
      <c r="D55" s="98">
        <f>COUNTIF(Travel!D17:D53,"*")</f>
        <v>37</v>
      </c>
      <c r="E55" s="99"/>
      <c r="F55" s="99" t="b">
        <f>MIN(B55,D55)=MAX(B55,D55)</f>
        <v>1</v>
      </c>
    </row>
    <row r="56" spans="1:11" hidden="1" x14ac:dyDescent="0.2">
      <c r="A56" s="109"/>
      <c r="B56" s="98">
        <f>COUNT(Travel!B65:B96)</f>
        <v>31</v>
      </c>
      <c r="C56" s="98"/>
      <c r="D56" s="98">
        <f>COUNTIF(Travel!D65:D96,"*")</f>
        <v>31</v>
      </c>
      <c r="E56" s="99"/>
      <c r="F56" s="99" t="b">
        <f>MIN(B56,D56)=MAX(B56,D56)</f>
        <v>1</v>
      </c>
    </row>
    <row r="57" spans="1:11" hidden="1" x14ac:dyDescent="0.2">
      <c r="A57" s="110" t="s">
        <v>67</v>
      </c>
      <c r="B57" s="100">
        <f>COUNT(Hospitality!B11:B15)</f>
        <v>0</v>
      </c>
      <c r="C57" s="100"/>
      <c r="D57" s="100">
        <f>COUNTIF(Hospitality!D11:D15,"*")</f>
        <v>0</v>
      </c>
      <c r="E57" s="101"/>
      <c r="F57" s="101" t="b">
        <f>MIN(B57,D57)=MAX(B57,D57)</f>
        <v>1</v>
      </c>
    </row>
    <row r="58" spans="1:11" hidden="1" x14ac:dyDescent="0.2">
      <c r="A58" s="111" t="s">
        <v>68</v>
      </c>
      <c r="B58" s="99">
        <f>COUNT('All other expenses'!B11:B26)</f>
        <v>12</v>
      </c>
      <c r="C58" s="99"/>
      <c r="D58" s="99">
        <f>COUNTIF('All other expenses'!D11:D26,"*")</f>
        <v>0</v>
      </c>
      <c r="E58" s="99"/>
      <c r="F58" s="99" t="b">
        <f>MIN(B58,D58)=MAX(B58,D58)</f>
        <v>0</v>
      </c>
    </row>
    <row r="59" spans="1:11" hidden="1" x14ac:dyDescent="0.2">
      <c r="A59" s="110" t="s">
        <v>66</v>
      </c>
      <c r="B59" s="100">
        <f>COUNTIF('Gifts and benefits'!B11:B14,"*")</f>
        <v>1</v>
      </c>
      <c r="C59" s="100">
        <f>COUNTIF('Gifts and benefits'!C11:C14,"*")</f>
        <v>0</v>
      </c>
      <c r="D59" s="100"/>
      <c r="E59" s="100">
        <f>COUNTA('Gifts and benefits'!E11:E14)</f>
        <v>0</v>
      </c>
      <c r="F59" s="101"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disablePrompts="1" xWindow="845" yWindow="636"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&amp;CChief Executive Expenses</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51"/>
  <sheetViews>
    <sheetView view="pageLayout" zoomScaleNormal="100" workbookViewId="0">
      <selection activeCell="C43" sqref="C4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3.5703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7" t="s">
        <v>5</v>
      </c>
      <c r="B1" s="187"/>
      <c r="C1" s="187"/>
      <c r="D1" s="187"/>
      <c r="E1" s="187"/>
      <c r="F1" s="46"/>
    </row>
    <row r="2" spans="1:6" ht="21" customHeight="1" x14ac:dyDescent="0.2">
      <c r="A2" s="4" t="s">
        <v>2</v>
      </c>
      <c r="B2" s="190" t="s">
        <v>113</v>
      </c>
      <c r="C2" s="190"/>
      <c r="D2" s="190"/>
      <c r="E2" s="190"/>
      <c r="F2" s="46"/>
    </row>
    <row r="3" spans="1:6" ht="21" customHeight="1" x14ac:dyDescent="0.2">
      <c r="A3" s="4" t="s">
        <v>3</v>
      </c>
      <c r="B3" s="190" t="s">
        <v>114</v>
      </c>
      <c r="C3" s="190"/>
      <c r="D3" s="190"/>
      <c r="E3" s="190"/>
      <c r="F3" s="46"/>
    </row>
    <row r="4" spans="1:6" ht="21" customHeight="1" x14ac:dyDescent="0.2">
      <c r="A4" s="4" t="s">
        <v>40</v>
      </c>
      <c r="B4" s="190">
        <v>44013</v>
      </c>
      <c r="C4" s="190"/>
      <c r="D4" s="190"/>
      <c r="E4" s="190"/>
      <c r="F4" s="46"/>
    </row>
    <row r="5" spans="1:6" ht="21" customHeight="1" x14ac:dyDescent="0.2">
      <c r="A5" s="4" t="s">
        <v>41</v>
      </c>
      <c r="B5" s="190">
        <v>44377</v>
      </c>
      <c r="C5" s="190"/>
      <c r="D5" s="190"/>
      <c r="E5" s="190"/>
      <c r="F5" s="46"/>
    </row>
    <row r="6" spans="1:6" ht="21" customHeight="1" x14ac:dyDescent="0.2">
      <c r="A6" s="4" t="s">
        <v>10</v>
      </c>
      <c r="B6" s="185" t="s">
        <v>33</v>
      </c>
      <c r="C6" s="185"/>
      <c r="D6" s="185"/>
      <c r="E6" s="185"/>
      <c r="F6" s="46"/>
    </row>
    <row r="7" spans="1:6" ht="21" customHeight="1" x14ac:dyDescent="0.2">
      <c r="A7" s="4" t="s">
        <v>62</v>
      </c>
      <c r="B7" s="185" t="s">
        <v>73</v>
      </c>
      <c r="C7" s="185"/>
      <c r="D7" s="185"/>
      <c r="E7" s="185"/>
      <c r="F7" s="46"/>
    </row>
    <row r="8" spans="1:6" ht="25.5" customHeight="1" x14ac:dyDescent="0.2">
      <c r="A8" s="193" t="s">
        <v>4</v>
      </c>
      <c r="B8" s="194"/>
      <c r="C8" s="194"/>
      <c r="D8" s="194"/>
      <c r="E8" s="194"/>
      <c r="F8" s="22"/>
    </row>
    <row r="9" spans="1:6" ht="25.5" customHeight="1" x14ac:dyDescent="0.2">
      <c r="A9" s="195" t="s">
        <v>88</v>
      </c>
      <c r="B9" s="196"/>
      <c r="C9" s="196"/>
      <c r="D9" s="196"/>
      <c r="E9" s="196"/>
      <c r="F9" s="22"/>
    </row>
    <row r="10" spans="1:6" ht="24.75" customHeight="1" x14ac:dyDescent="0.2">
      <c r="A10" s="192" t="s">
        <v>89</v>
      </c>
      <c r="B10" s="197"/>
      <c r="C10" s="192"/>
      <c r="D10" s="192"/>
      <c r="E10" s="192"/>
      <c r="F10" s="47"/>
    </row>
    <row r="11" spans="1:6" ht="27" customHeight="1" x14ac:dyDescent="0.2">
      <c r="A11" s="35" t="s">
        <v>29</v>
      </c>
      <c r="B11" s="35" t="s">
        <v>90</v>
      </c>
      <c r="C11" s="35" t="s">
        <v>91</v>
      </c>
      <c r="D11" s="35" t="s">
        <v>61</v>
      </c>
      <c r="E11" s="35" t="s">
        <v>39</v>
      </c>
      <c r="F11" s="48"/>
    </row>
    <row r="12" spans="1:6" s="68" customFormat="1" x14ac:dyDescent="0.2">
      <c r="A12" s="121"/>
      <c r="B12" s="122"/>
      <c r="C12" s="123" t="s">
        <v>171</v>
      </c>
      <c r="D12" s="124"/>
      <c r="E12" s="125"/>
      <c r="F12" s="1"/>
    </row>
    <row r="13" spans="1:6" s="68" customFormat="1" x14ac:dyDescent="0.2">
      <c r="A13" s="93" t="s">
        <v>95</v>
      </c>
      <c r="B13" s="94">
        <f>SUM(B12:B12)</f>
        <v>0</v>
      </c>
      <c r="C13" s="95"/>
      <c r="D13" s="191"/>
      <c r="E13" s="191"/>
      <c r="F13" s="1"/>
    </row>
    <row r="14" spans="1:6" s="68" customFormat="1" x14ac:dyDescent="0.2">
      <c r="A14" s="27"/>
      <c r="B14" s="22"/>
      <c r="C14" s="27"/>
      <c r="D14" s="27"/>
      <c r="E14" s="27"/>
      <c r="F14" s="1"/>
    </row>
    <row r="15" spans="1:6" s="68" customFormat="1" ht="12.75" customHeight="1" x14ac:dyDescent="0.2">
      <c r="A15" s="192" t="s">
        <v>52</v>
      </c>
      <c r="B15" s="192"/>
      <c r="C15" s="192"/>
      <c r="D15" s="192"/>
      <c r="E15" s="192"/>
      <c r="F15" s="1"/>
    </row>
    <row r="16" spans="1:6" s="68" customFormat="1" ht="25.5" x14ac:dyDescent="0.2">
      <c r="A16" s="35" t="s">
        <v>29</v>
      </c>
      <c r="B16" s="35" t="s">
        <v>12</v>
      </c>
      <c r="C16" s="35" t="s">
        <v>92</v>
      </c>
      <c r="D16" s="35" t="s">
        <v>61</v>
      </c>
      <c r="E16" s="35" t="s">
        <v>39</v>
      </c>
      <c r="F16" s="1"/>
    </row>
    <row r="17" spans="1:6" s="68" customFormat="1" x14ac:dyDescent="0.2">
      <c r="A17" s="133">
        <v>44019</v>
      </c>
      <c r="B17" s="127">
        <v>433.63</v>
      </c>
      <c r="C17" s="128" t="s">
        <v>116</v>
      </c>
      <c r="D17" s="128" t="s">
        <v>104</v>
      </c>
      <c r="E17" s="129" t="s">
        <v>106</v>
      </c>
      <c r="F17" s="1"/>
    </row>
    <row r="18" spans="1:6" s="68" customFormat="1" x14ac:dyDescent="0.2">
      <c r="A18" s="133"/>
      <c r="B18" s="127">
        <v>208</v>
      </c>
      <c r="C18" s="128"/>
      <c r="D18" s="128" t="s">
        <v>112</v>
      </c>
      <c r="E18" s="129"/>
      <c r="F18" s="1"/>
    </row>
    <row r="19" spans="1:6" s="68" customFormat="1" x14ac:dyDescent="0.2">
      <c r="A19" s="134">
        <v>44048</v>
      </c>
      <c r="B19" s="135">
        <v>635.59</v>
      </c>
      <c r="C19" s="136" t="s">
        <v>117</v>
      </c>
      <c r="D19" s="136" t="s">
        <v>104</v>
      </c>
      <c r="E19" s="137" t="s">
        <v>109</v>
      </c>
      <c r="F19" s="1"/>
    </row>
    <row r="20" spans="1:6" s="68" customFormat="1" x14ac:dyDescent="0.2">
      <c r="A20" s="138"/>
      <c r="B20" s="139">
        <v>45</v>
      </c>
      <c r="C20" s="140"/>
      <c r="D20" s="140" t="s">
        <v>118</v>
      </c>
      <c r="E20" s="141"/>
      <c r="F20" s="1"/>
    </row>
    <row r="21" spans="1:6" s="68" customFormat="1" x14ac:dyDescent="0.2">
      <c r="A21" s="142"/>
      <c r="B21" s="143">
        <v>102.23</v>
      </c>
      <c r="C21" s="144"/>
      <c r="D21" s="144" t="s">
        <v>112</v>
      </c>
      <c r="E21" s="145"/>
      <c r="F21" s="1"/>
    </row>
    <row r="22" spans="1:6" s="68" customFormat="1" x14ac:dyDescent="0.2">
      <c r="A22" s="146">
        <v>44054</v>
      </c>
      <c r="B22" s="147">
        <f>483.13+271.8</f>
        <v>754.93000000000006</v>
      </c>
      <c r="C22" s="148" t="s">
        <v>183</v>
      </c>
      <c r="D22" s="148" t="s">
        <v>172</v>
      </c>
      <c r="E22" s="148" t="s">
        <v>109</v>
      </c>
      <c r="F22" s="1"/>
    </row>
    <row r="23" spans="1:6" s="68" customFormat="1" ht="12.75" customHeight="1" x14ac:dyDescent="0.2">
      <c r="A23" s="146"/>
      <c r="B23" s="147">
        <v>144</v>
      </c>
      <c r="C23" s="148"/>
      <c r="D23" s="148" t="s">
        <v>110</v>
      </c>
      <c r="E23" s="148"/>
      <c r="F23" s="1"/>
    </row>
    <row r="24" spans="1:6" ht="11.25" customHeight="1" x14ac:dyDescent="0.2">
      <c r="A24" s="149"/>
      <c r="B24" s="150">
        <v>63.5</v>
      </c>
      <c r="C24" s="151"/>
      <c r="D24" s="151" t="s">
        <v>118</v>
      </c>
      <c r="E24" s="151"/>
      <c r="F24" s="27"/>
    </row>
    <row r="25" spans="1:6" ht="17.25" customHeight="1" x14ac:dyDescent="0.2">
      <c r="A25" s="152">
        <v>44116</v>
      </c>
      <c r="B25" s="153">
        <v>595</v>
      </c>
      <c r="C25" s="154" t="s">
        <v>175</v>
      </c>
      <c r="D25" s="154" t="s">
        <v>104</v>
      </c>
      <c r="E25" s="154" t="s">
        <v>115</v>
      </c>
      <c r="F25" s="47"/>
    </row>
    <row r="26" spans="1:6" ht="13.5" customHeight="1" x14ac:dyDescent="0.2">
      <c r="A26" s="149"/>
      <c r="B26" s="150">
        <v>81.73</v>
      </c>
      <c r="C26" s="151"/>
      <c r="D26" s="151" t="s">
        <v>107</v>
      </c>
      <c r="E26" s="151"/>
      <c r="F26" s="48"/>
    </row>
    <row r="27" spans="1:6" s="68" customFormat="1" ht="15" customHeight="1" x14ac:dyDescent="0.2">
      <c r="A27" s="142"/>
      <c r="B27" s="143">
        <v>45</v>
      </c>
      <c r="C27" s="144"/>
      <c r="D27" s="144" t="s">
        <v>118</v>
      </c>
      <c r="E27" s="145"/>
      <c r="F27" s="1"/>
    </row>
    <row r="28" spans="1:6" s="68" customFormat="1" x14ac:dyDescent="0.2">
      <c r="A28" s="155" t="s">
        <v>126</v>
      </c>
      <c r="B28" s="139">
        <v>442.53</v>
      </c>
      <c r="C28" s="140" t="s">
        <v>176</v>
      </c>
      <c r="D28" s="140" t="s">
        <v>104</v>
      </c>
      <c r="E28" s="141" t="s">
        <v>106</v>
      </c>
      <c r="F28" s="1"/>
    </row>
    <row r="29" spans="1:6" s="68" customFormat="1" x14ac:dyDescent="0.2">
      <c r="A29" s="138"/>
      <c r="B29" s="139">
        <v>259</v>
      </c>
      <c r="C29" s="140"/>
      <c r="D29" s="140" t="s">
        <v>110</v>
      </c>
      <c r="E29" s="141"/>
      <c r="F29" s="1"/>
    </row>
    <row r="30" spans="1:6" s="68" customFormat="1" x14ac:dyDescent="0.2">
      <c r="A30" s="138"/>
      <c r="B30" s="139">
        <v>90</v>
      </c>
      <c r="C30" s="140"/>
      <c r="D30" s="140" t="s">
        <v>118</v>
      </c>
      <c r="E30" s="141"/>
      <c r="F30" s="1"/>
    </row>
    <row r="31" spans="1:6" s="68" customFormat="1" x14ac:dyDescent="0.2">
      <c r="A31" s="156"/>
      <c r="B31" s="139">
        <v>71</v>
      </c>
      <c r="C31" s="140"/>
      <c r="D31" s="140" t="s">
        <v>129</v>
      </c>
      <c r="E31" s="141"/>
      <c r="F31" s="1"/>
    </row>
    <row r="32" spans="1:6" s="68" customFormat="1" ht="25.5" x14ac:dyDescent="0.2">
      <c r="A32" s="157" t="s">
        <v>137</v>
      </c>
      <c r="B32" s="135">
        <v>161.08000000000001</v>
      </c>
      <c r="C32" s="136" t="s">
        <v>138</v>
      </c>
      <c r="D32" s="136" t="s">
        <v>107</v>
      </c>
      <c r="E32" s="137" t="s">
        <v>139</v>
      </c>
      <c r="F32" s="1"/>
    </row>
    <row r="33" spans="1:6" s="68" customFormat="1" x14ac:dyDescent="0.2">
      <c r="A33" s="156"/>
      <c r="B33" s="139">
        <f>20.1+50.9+22.5+24.08</f>
        <v>117.58</v>
      </c>
      <c r="C33" s="140"/>
      <c r="D33" s="140" t="s">
        <v>112</v>
      </c>
      <c r="E33" s="141"/>
      <c r="F33" s="1"/>
    </row>
    <row r="34" spans="1:6" s="68" customFormat="1" x14ac:dyDescent="0.2">
      <c r="A34" s="157">
        <v>44253</v>
      </c>
      <c r="B34" s="135">
        <v>433.62</v>
      </c>
      <c r="C34" s="136" t="s">
        <v>141</v>
      </c>
      <c r="D34" s="136" t="s">
        <v>104</v>
      </c>
      <c r="E34" s="137" t="s">
        <v>106</v>
      </c>
      <c r="F34" s="1"/>
    </row>
    <row r="35" spans="1:6" s="68" customFormat="1" x14ac:dyDescent="0.2">
      <c r="A35" s="156"/>
      <c r="B35" s="139">
        <v>239.62</v>
      </c>
      <c r="C35" s="140"/>
      <c r="D35" s="140" t="s">
        <v>112</v>
      </c>
      <c r="E35" s="141"/>
      <c r="F35" s="1"/>
    </row>
    <row r="36" spans="1:6" s="68" customFormat="1" x14ac:dyDescent="0.2">
      <c r="A36" s="183"/>
      <c r="B36" s="143">
        <v>45</v>
      </c>
      <c r="C36" s="144"/>
      <c r="D36" s="144" t="s">
        <v>177</v>
      </c>
      <c r="E36" s="145"/>
      <c r="F36" s="1"/>
    </row>
    <row r="37" spans="1:6" s="120" customFormat="1" ht="15" customHeight="1" x14ac:dyDescent="0.2">
      <c r="A37" s="162" t="s">
        <v>148</v>
      </c>
      <c r="B37" s="153">
        <v>246.51</v>
      </c>
      <c r="C37" s="154" t="s">
        <v>144</v>
      </c>
      <c r="D37" s="154" t="s">
        <v>104</v>
      </c>
      <c r="E37" s="154" t="s">
        <v>145</v>
      </c>
      <c r="F37" s="119"/>
    </row>
    <row r="38" spans="1:6" s="68" customFormat="1" ht="15.75" customHeight="1" x14ac:dyDescent="0.2">
      <c r="A38" s="158"/>
      <c r="B38" s="159">
        <v>72.349999999999994</v>
      </c>
      <c r="C38" s="160"/>
      <c r="D38" s="160" t="s">
        <v>178</v>
      </c>
      <c r="E38" s="161" t="s">
        <v>111</v>
      </c>
      <c r="F38" s="1"/>
    </row>
    <row r="39" spans="1:6" s="68" customFormat="1" ht="14.25" customHeight="1" x14ac:dyDescent="0.2">
      <c r="A39" s="158"/>
      <c r="B39" s="159">
        <f>71.21+333.32</f>
        <v>404.53</v>
      </c>
      <c r="C39" s="160"/>
      <c r="D39" s="160" t="s">
        <v>107</v>
      </c>
      <c r="E39" s="161" t="s">
        <v>145</v>
      </c>
      <c r="F39" s="1"/>
    </row>
    <row r="40" spans="1:6" s="68" customFormat="1" ht="14.25" customHeight="1" x14ac:dyDescent="0.2">
      <c r="A40" s="142"/>
      <c r="B40" s="143">
        <v>185</v>
      </c>
      <c r="C40" s="144"/>
      <c r="D40" s="144" t="s">
        <v>110</v>
      </c>
      <c r="E40" s="145" t="s">
        <v>147</v>
      </c>
      <c r="F40" s="1"/>
    </row>
    <row r="41" spans="1:6" s="68" customFormat="1" ht="14.25" customHeight="1" x14ac:dyDescent="0.2">
      <c r="A41" s="134">
        <v>44294</v>
      </c>
      <c r="B41" s="135">
        <v>902.41</v>
      </c>
      <c r="C41" s="136" t="s">
        <v>179</v>
      </c>
      <c r="D41" s="136" t="s">
        <v>104</v>
      </c>
      <c r="E41" s="137" t="s">
        <v>152</v>
      </c>
      <c r="F41" s="1"/>
    </row>
    <row r="42" spans="1:6" s="68" customFormat="1" ht="17.25" customHeight="1" x14ac:dyDescent="0.2">
      <c r="A42" s="142"/>
      <c r="B42" s="143">
        <f>62.1+63.75</f>
        <v>125.85</v>
      </c>
      <c r="C42" s="144"/>
      <c r="D42" s="144" t="s">
        <v>112</v>
      </c>
      <c r="E42" s="145" t="s">
        <v>180</v>
      </c>
      <c r="F42" s="1"/>
    </row>
    <row r="43" spans="1:6" s="68" customFormat="1" ht="14.25" customHeight="1" x14ac:dyDescent="0.2">
      <c r="A43" s="180" t="s">
        <v>158</v>
      </c>
      <c r="B43" s="159">
        <v>701.24</v>
      </c>
      <c r="C43" s="160" t="s">
        <v>159</v>
      </c>
      <c r="D43" s="160" t="s">
        <v>104</v>
      </c>
      <c r="E43" s="161" t="s">
        <v>160</v>
      </c>
      <c r="F43" s="1"/>
    </row>
    <row r="44" spans="1:6" s="68" customFormat="1" ht="14.25" customHeight="1" x14ac:dyDescent="0.2">
      <c r="A44" s="181"/>
      <c r="B44" s="130">
        <v>75.86</v>
      </c>
      <c r="C44" s="131"/>
      <c r="D44" s="131" t="s">
        <v>146</v>
      </c>
      <c r="E44" s="132"/>
      <c r="F44" s="1"/>
    </row>
    <row r="45" spans="1:6" s="68" customFormat="1" ht="14.25" customHeight="1" x14ac:dyDescent="0.2">
      <c r="A45" s="149"/>
      <c r="B45" s="150">
        <v>86</v>
      </c>
      <c r="C45" s="151"/>
      <c r="D45" s="151" t="s">
        <v>177</v>
      </c>
      <c r="E45" s="151"/>
      <c r="F45" s="1"/>
    </row>
    <row r="46" spans="1:6" s="68" customFormat="1" ht="14.25" customHeight="1" x14ac:dyDescent="0.2">
      <c r="A46" s="152">
        <v>44315</v>
      </c>
      <c r="B46" s="153">
        <v>445.44</v>
      </c>
      <c r="C46" s="154" t="s">
        <v>181</v>
      </c>
      <c r="D46" s="154" t="s">
        <v>104</v>
      </c>
      <c r="E46" s="154" t="s">
        <v>161</v>
      </c>
      <c r="F46" s="1"/>
    </row>
    <row r="47" spans="1:6" s="68" customFormat="1" ht="14.25" customHeight="1" x14ac:dyDescent="0.2">
      <c r="A47" s="149"/>
      <c r="B47" s="150">
        <v>45</v>
      </c>
      <c r="C47" s="151"/>
      <c r="D47" s="151" t="s">
        <v>177</v>
      </c>
      <c r="E47" s="151"/>
      <c r="F47" s="1"/>
    </row>
    <row r="48" spans="1:6" s="68" customFormat="1" ht="14.25" customHeight="1" x14ac:dyDescent="0.2">
      <c r="A48" s="179">
        <v>44327</v>
      </c>
      <c r="B48" s="147">
        <v>165</v>
      </c>
      <c r="C48" s="148" t="s">
        <v>183</v>
      </c>
      <c r="D48" s="148" t="s">
        <v>110</v>
      </c>
      <c r="E48" s="148" t="s">
        <v>164</v>
      </c>
      <c r="F48" s="1"/>
    </row>
    <row r="49" spans="1:6" s="68" customFormat="1" ht="14.25" customHeight="1" x14ac:dyDescent="0.2">
      <c r="A49" s="152">
        <v>44330</v>
      </c>
      <c r="B49" s="153">
        <v>240.97</v>
      </c>
      <c r="C49" s="154" t="s">
        <v>162</v>
      </c>
      <c r="D49" s="154" t="s">
        <v>104</v>
      </c>
      <c r="E49" s="154" t="s">
        <v>163</v>
      </c>
      <c r="F49" s="1"/>
    </row>
    <row r="50" spans="1:6" s="68" customFormat="1" ht="14.25" customHeight="1" x14ac:dyDescent="0.2">
      <c r="A50" s="179"/>
      <c r="B50" s="147">
        <v>149.41</v>
      </c>
      <c r="C50" s="148"/>
      <c r="D50" s="148" t="s">
        <v>146</v>
      </c>
      <c r="E50" s="148"/>
      <c r="F50" s="1"/>
    </row>
    <row r="51" spans="1:6" s="68" customFormat="1" ht="14.25" customHeight="1" x14ac:dyDescent="0.2">
      <c r="A51" s="149"/>
      <c r="B51" s="150">
        <f>28.92+61.06</f>
        <v>89.98</v>
      </c>
      <c r="C51" s="151"/>
      <c r="D51" s="151" t="s">
        <v>112</v>
      </c>
      <c r="E51" s="151"/>
      <c r="F51" s="1"/>
    </row>
    <row r="52" spans="1:6" s="68" customFormat="1" ht="14.25" customHeight="1" x14ac:dyDescent="0.2">
      <c r="A52" s="146" t="s">
        <v>165</v>
      </c>
      <c r="B52" s="147">
        <v>372.23</v>
      </c>
      <c r="C52" s="148" t="s">
        <v>166</v>
      </c>
      <c r="D52" s="148" t="s">
        <v>104</v>
      </c>
      <c r="E52" s="148" t="s">
        <v>106</v>
      </c>
      <c r="F52" s="1"/>
    </row>
    <row r="53" spans="1:6" s="68" customFormat="1" x14ac:dyDescent="0.2">
      <c r="A53" s="179"/>
      <c r="B53" s="147">
        <v>287.10000000000002</v>
      </c>
      <c r="C53" s="148"/>
      <c r="D53" s="148" t="s">
        <v>110</v>
      </c>
      <c r="E53" s="148"/>
      <c r="F53" s="1"/>
    </row>
    <row r="54" spans="1:6" s="68" customFormat="1" x14ac:dyDescent="0.2">
      <c r="A54" s="179"/>
      <c r="B54" s="147">
        <f xml:space="preserve"> 100.73 + 82.99</f>
        <v>183.72</v>
      </c>
      <c r="C54" s="148"/>
      <c r="D54" s="148" t="s">
        <v>112</v>
      </c>
      <c r="E54" s="148"/>
      <c r="F54" s="1"/>
    </row>
    <row r="55" spans="1:6" s="68" customFormat="1" x14ac:dyDescent="0.2">
      <c r="A55" s="149"/>
      <c r="B55" s="150">
        <v>45</v>
      </c>
      <c r="C55" s="151"/>
      <c r="D55" s="151" t="s">
        <v>142</v>
      </c>
      <c r="E55" s="151"/>
      <c r="F55" s="1"/>
    </row>
    <row r="56" spans="1:6" s="68" customFormat="1" x14ac:dyDescent="0.2">
      <c r="A56" s="146" t="s">
        <v>167</v>
      </c>
      <c r="B56" s="147">
        <f>291.02+117.81</f>
        <v>408.83</v>
      </c>
      <c r="C56" s="148" t="s">
        <v>168</v>
      </c>
      <c r="D56" s="148" t="s">
        <v>104</v>
      </c>
      <c r="E56" s="148" t="s">
        <v>169</v>
      </c>
      <c r="F56" s="1"/>
    </row>
    <row r="57" spans="1:6" s="68" customFormat="1" x14ac:dyDescent="0.2">
      <c r="A57" s="146"/>
      <c r="B57" s="147">
        <v>860</v>
      </c>
      <c r="C57" s="148"/>
      <c r="D57" s="148" t="s">
        <v>110</v>
      </c>
      <c r="E57" s="148"/>
      <c r="F57" s="1"/>
    </row>
    <row r="58" spans="1:6" s="68" customFormat="1" x14ac:dyDescent="0.2">
      <c r="A58" s="146"/>
      <c r="B58" s="147">
        <v>256.74</v>
      </c>
      <c r="C58" s="148"/>
      <c r="D58" s="148" t="s">
        <v>146</v>
      </c>
      <c r="E58" s="148"/>
      <c r="F58" s="1"/>
    </row>
    <row r="59" spans="1:6" s="68" customFormat="1" x14ac:dyDescent="0.2">
      <c r="A59" s="182"/>
      <c r="B59" s="150">
        <f>28.92+54.18+60.42</f>
        <v>143.51999999999998</v>
      </c>
      <c r="C59" s="151"/>
      <c r="D59" s="151" t="s">
        <v>112</v>
      </c>
      <c r="E59" s="151" t="s">
        <v>111</v>
      </c>
      <c r="F59" s="1"/>
    </row>
    <row r="60" spans="1:6" s="68" customFormat="1" ht="14.25" customHeight="1" x14ac:dyDescent="0.2">
      <c r="A60" s="179"/>
      <c r="B60" s="147"/>
      <c r="C60" s="148"/>
      <c r="D60" s="148"/>
      <c r="E60" s="148"/>
      <c r="F60" s="1"/>
    </row>
    <row r="61" spans="1:6" s="68" customFormat="1" x14ac:dyDescent="0.2">
      <c r="A61" s="93" t="s">
        <v>96</v>
      </c>
      <c r="B61" s="94">
        <f>SUM(B17:B60)</f>
        <v>11460.729999999998</v>
      </c>
      <c r="C61" s="95"/>
      <c r="D61" s="191"/>
      <c r="E61" s="191"/>
      <c r="F61" s="1"/>
    </row>
    <row r="62" spans="1:6" s="68" customFormat="1" x14ac:dyDescent="0.2">
      <c r="A62" s="27"/>
      <c r="B62" s="22"/>
      <c r="C62" s="27"/>
      <c r="D62" s="27"/>
      <c r="E62" s="27"/>
      <c r="F62" s="1"/>
    </row>
    <row r="63" spans="1:6" s="68" customFormat="1" ht="15.75" x14ac:dyDescent="0.2">
      <c r="A63" s="192" t="s">
        <v>24</v>
      </c>
      <c r="B63" s="192"/>
      <c r="C63" s="192"/>
      <c r="D63" s="192"/>
      <c r="E63" s="192"/>
      <c r="F63" s="1"/>
    </row>
    <row r="64" spans="1:6" s="68" customFormat="1" ht="25.5" x14ac:dyDescent="0.2">
      <c r="A64" s="35" t="s">
        <v>29</v>
      </c>
      <c r="B64" s="35" t="s">
        <v>12</v>
      </c>
      <c r="C64" s="35" t="s">
        <v>93</v>
      </c>
      <c r="D64" s="35" t="s">
        <v>49</v>
      </c>
      <c r="E64" s="35" t="s">
        <v>39</v>
      </c>
      <c r="F64" s="1"/>
    </row>
    <row r="65" spans="1:6" s="68" customFormat="1" x14ac:dyDescent="0.2">
      <c r="A65" s="133">
        <v>44039</v>
      </c>
      <c r="B65" s="127">
        <v>20.21</v>
      </c>
      <c r="C65" s="128" t="s">
        <v>122</v>
      </c>
      <c r="D65" s="128" t="s">
        <v>178</v>
      </c>
      <c r="E65" s="129" t="s">
        <v>111</v>
      </c>
      <c r="F65" s="1"/>
    </row>
    <row r="66" spans="1:6" s="68" customFormat="1" x14ac:dyDescent="0.2">
      <c r="A66" s="133">
        <v>44040</v>
      </c>
      <c r="B66" s="127">
        <v>41.51</v>
      </c>
      <c r="C66" s="128" t="s">
        <v>123</v>
      </c>
      <c r="D66" s="128" t="s">
        <v>178</v>
      </c>
      <c r="E66" s="129" t="s">
        <v>111</v>
      </c>
      <c r="F66" s="1"/>
    </row>
    <row r="67" spans="1:6" s="68" customFormat="1" x14ac:dyDescent="0.2">
      <c r="A67" s="133">
        <v>44041</v>
      </c>
      <c r="B67" s="127">
        <v>41.51</v>
      </c>
      <c r="C67" s="128" t="s">
        <v>124</v>
      </c>
      <c r="D67" s="128" t="s">
        <v>178</v>
      </c>
      <c r="E67" s="129" t="s">
        <v>111</v>
      </c>
      <c r="F67" s="1"/>
    </row>
    <row r="68" spans="1:6" s="68" customFormat="1" x14ac:dyDescent="0.2">
      <c r="A68" s="133">
        <v>44042</v>
      </c>
      <c r="B68" s="127">
        <f>39+29.2</f>
        <v>68.2</v>
      </c>
      <c r="C68" s="128" t="s">
        <v>119</v>
      </c>
      <c r="D68" s="128" t="s">
        <v>178</v>
      </c>
      <c r="E68" s="129" t="s">
        <v>111</v>
      </c>
      <c r="F68" s="1"/>
    </row>
    <row r="69" spans="1:6" s="68" customFormat="1" x14ac:dyDescent="0.2">
      <c r="A69" s="133">
        <v>44082</v>
      </c>
      <c r="B69" s="127">
        <v>11.5</v>
      </c>
      <c r="C69" s="128" t="s">
        <v>120</v>
      </c>
      <c r="D69" s="128" t="s">
        <v>178</v>
      </c>
      <c r="E69" s="129" t="s">
        <v>111</v>
      </c>
      <c r="F69" s="1"/>
    </row>
    <row r="70" spans="1:6" s="68" customFormat="1" x14ac:dyDescent="0.2">
      <c r="A70" s="133">
        <v>44084</v>
      </c>
      <c r="B70" s="127">
        <v>11.5</v>
      </c>
      <c r="C70" s="128" t="s">
        <v>121</v>
      </c>
      <c r="D70" s="128" t="s">
        <v>178</v>
      </c>
      <c r="E70" s="129" t="s">
        <v>111</v>
      </c>
      <c r="F70" s="1"/>
    </row>
    <row r="71" spans="1:6" s="68" customFormat="1" x14ac:dyDescent="0.2">
      <c r="A71" s="133">
        <v>44091</v>
      </c>
      <c r="B71" s="127">
        <v>12.7</v>
      </c>
      <c r="C71" s="128" t="s">
        <v>125</v>
      </c>
      <c r="D71" s="128" t="s">
        <v>178</v>
      </c>
      <c r="E71" s="129" t="s">
        <v>111</v>
      </c>
      <c r="F71" s="1"/>
    </row>
    <row r="72" spans="1:6" s="68" customFormat="1" x14ac:dyDescent="0.2">
      <c r="A72" s="133">
        <v>44111</v>
      </c>
      <c r="B72" s="127">
        <v>12.47</v>
      </c>
      <c r="C72" s="128" t="s">
        <v>127</v>
      </c>
      <c r="D72" s="128" t="s">
        <v>178</v>
      </c>
      <c r="E72" s="129" t="s">
        <v>111</v>
      </c>
      <c r="F72" s="1"/>
    </row>
    <row r="73" spans="1:6" s="68" customFormat="1" x14ac:dyDescent="0.2">
      <c r="A73" s="133">
        <v>44113</v>
      </c>
      <c r="B73" s="127">
        <v>16.77</v>
      </c>
      <c r="C73" s="128" t="s">
        <v>128</v>
      </c>
      <c r="D73" s="128" t="s">
        <v>178</v>
      </c>
      <c r="E73" s="129" t="s">
        <v>111</v>
      </c>
      <c r="F73" s="1"/>
    </row>
    <row r="74" spans="1:6" s="68" customFormat="1" x14ac:dyDescent="0.2">
      <c r="A74" s="133">
        <v>44124</v>
      </c>
      <c r="B74" s="127">
        <v>12.47</v>
      </c>
      <c r="C74" s="128" t="s">
        <v>130</v>
      </c>
      <c r="D74" s="128" t="s">
        <v>178</v>
      </c>
      <c r="E74" s="129" t="s">
        <v>111</v>
      </c>
      <c r="F74" s="1"/>
    </row>
    <row r="75" spans="1:6" s="68" customFormat="1" x14ac:dyDescent="0.2">
      <c r="A75" s="133">
        <v>44146</v>
      </c>
      <c r="B75" s="127">
        <f>20.5+21.3</f>
        <v>41.8</v>
      </c>
      <c r="C75" s="160" t="s">
        <v>174</v>
      </c>
      <c r="D75" s="128" t="s">
        <v>178</v>
      </c>
      <c r="E75" s="129" t="s">
        <v>111</v>
      </c>
      <c r="F75" s="1"/>
    </row>
    <row r="76" spans="1:6" s="68" customFormat="1" x14ac:dyDescent="0.2">
      <c r="A76" s="133">
        <v>44158</v>
      </c>
      <c r="B76" s="127">
        <v>10</v>
      </c>
      <c r="C76" s="160" t="s">
        <v>132</v>
      </c>
      <c r="D76" s="128" t="s">
        <v>178</v>
      </c>
      <c r="E76" s="129" t="s">
        <v>111</v>
      </c>
      <c r="F76" s="1"/>
    </row>
    <row r="77" spans="1:6" s="68" customFormat="1" x14ac:dyDescent="0.2">
      <c r="A77" s="133">
        <v>44159</v>
      </c>
      <c r="B77" s="127">
        <f>41.28+18.2</f>
        <v>59.480000000000004</v>
      </c>
      <c r="C77" s="163" t="s">
        <v>131</v>
      </c>
      <c r="D77" s="128" t="s">
        <v>178</v>
      </c>
      <c r="E77" s="129" t="s">
        <v>111</v>
      </c>
      <c r="F77" s="1"/>
    </row>
    <row r="78" spans="1:6" s="68" customFormat="1" x14ac:dyDescent="0.2">
      <c r="A78" s="133">
        <v>44167</v>
      </c>
      <c r="B78" s="127">
        <f>35.26+19.14</f>
        <v>54.4</v>
      </c>
      <c r="C78" s="128" t="s">
        <v>182</v>
      </c>
      <c r="D78" s="128" t="s">
        <v>178</v>
      </c>
      <c r="E78" s="129" t="s">
        <v>111</v>
      </c>
      <c r="F78" s="1"/>
    </row>
    <row r="79" spans="1:6" s="68" customFormat="1" x14ac:dyDescent="0.2">
      <c r="A79" s="133">
        <v>44167</v>
      </c>
      <c r="B79" s="127">
        <v>21.1</v>
      </c>
      <c r="C79" s="128" t="s">
        <v>133</v>
      </c>
      <c r="D79" s="128" t="s">
        <v>178</v>
      </c>
      <c r="E79" s="129" t="s">
        <v>111</v>
      </c>
      <c r="F79" s="1"/>
    </row>
    <row r="80" spans="1:6" s="68" customFormat="1" x14ac:dyDescent="0.2">
      <c r="A80" s="133">
        <v>44168</v>
      </c>
      <c r="B80" s="127">
        <v>22.5</v>
      </c>
      <c r="C80" s="128" t="s">
        <v>134</v>
      </c>
      <c r="D80" s="128" t="s">
        <v>178</v>
      </c>
      <c r="E80" s="129" t="s">
        <v>111</v>
      </c>
      <c r="F80" s="1"/>
    </row>
    <row r="81" spans="1:6" s="68" customFormat="1" x14ac:dyDescent="0.2">
      <c r="A81" s="133">
        <v>44175</v>
      </c>
      <c r="B81" s="127">
        <v>33.450000000000003</v>
      </c>
      <c r="C81" s="128" t="s">
        <v>135</v>
      </c>
      <c r="D81" s="128" t="s">
        <v>178</v>
      </c>
      <c r="E81" s="129" t="s">
        <v>111</v>
      </c>
      <c r="F81" s="1"/>
    </row>
    <row r="82" spans="1:6" s="68" customFormat="1" x14ac:dyDescent="0.2">
      <c r="A82" s="133">
        <v>44224</v>
      </c>
      <c r="B82" s="127">
        <f>11.6+11.1</f>
        <v>22.7</v>
      </c>
      <c r="C82" s="128" t="s">
        <v>136</v>
      </c>
      <c r="D82" s="128" t="s">
        <v>178</v>
      </c>
      <c r="E82" s="129" t="s">
        <v>111</v>
      </c>
      <c r="F82" s="1"/>
    </row>
    <row r="83" spans="1:6" s="68" customFormat="1" x14ac:dyDescent="0.2">
      <c r="A83" s="133">
        <v>44232</v>
      </c>
      <c r="B83" s="127">
        <v>17.63</v>
      </c>
      <c r="C83" s="128" t="s">
        <v>127</v>
      </c>
      <c r="D83" s="128" t="s">
        <v>178</v>
      </c>
      <c r="E83" s="129" t="s">
        <v>111</v>
      </c>
      <c r="F83" s="1"/>
    </row>
    <row r="84" spans="1:6" s="68" customFormat="1" x14ac:dyDescent="0.2">
      <c r="A84" s="133">
        <v>44238</v>
      </c>
      <c r="B84" s="127">
        <f xml:space="preserve"> 19.67+27.74</f>
        <v>47.41</v>
      </c>
      <c r="C84" s="128" t="s">
        <v>140</v>
      </c>
      <c r="D84" s="128" t="s">
        <v>178</v>
      </c>
      <c r="E84" s="129" t="s">
        <v>111</v>
      </c>
      <c r="F84" s="1"/>
    </row>
    <row r="85" spans="1:6" s="68" customFormat="1" x14ac:dyDescent="0.2">
      <c r="A85" s="133">
        <v>44271</v>
      </c>
      <c r="B85" s="127">
        <f xml:space="preserve"> 23.33+14.94</f>
        <v>38.269999999999996</v>
      </c>
      <c r="C85" s="128" t="s">
        <v>143</v>
      </c>
      <c r="D85" s="128" t="s">
        <v>178</v>
      </c>
      <c r="E85" s="129" t="s">
        <v>111</v>
      </c>
      <c r="F85" s="1"/>
    </row>
    <row r="86" spans="1:6" s="68" customFormat="1" x14ac:dyDescent="0.2">
      <c r="A86" s="133">
        <v>44273</v>
      </c>
      <c r="B86" s="127">
        <f>30.1+21.2</f>
        <v>51.3</v>
      </c>
      <c r="C86" s="128" t="s">
        <v>149</v>
      </c>
      <c r="D86" s="128" t="s">
        <v>178</v>
      </c>
      <c r="E86" s="129" t="s">
        <v>111</v>
      </c>
      <c r="F86" s="1"/>
    </row>
    <row r="87" spans="1:6" s="68" customFormat="1" x14ac:dyDescent="0.2">
      <c r="A87" s="133">
        <v>44279</v>
      </c>
      <c r="B87" s="127">
        <f>29+24.2</f>
        <v>53.2</v>
      </c>
      <c r="C87" s="128" t="s">
        <v>153</v>
      </c>
      <c r="D87" s="128" t="s">
        <v>178</v>
      </c>
      <c r="E87" s="129" t="s">
        <v>111</v>
      </c>
      <c r="F87" s="1"/>
    </row>
    <row r="88" spans="1:6" s="68" customFormat="1" x14ac:dyDescent="0.2">
      <c r="A88" s="133">
        <v>44281</v>
      </c>
      <c r="B88" s="127">
        <f>15.2+27.1</f>
        <v>42.3</v>
      </c>
      <c r="C88" s="128" t="s">
        <v>151</v>
      </c>
      <c r="D88" s="128" t="s">
        <v>178</v>
      </c>
      <c r="E88" s="129" t="s">
        <v>111</v>
      </c>
      <c r="F88" s="1"/>
    </row>
    <row r="89" spans="1:6" s="68" customFormat="1" x14ac:dyDescent="0.2">
      <c r="A89" s="133">
        <v>44285</v>
      </c>
      <c r="B89" s="127">
        <f>34.72+21.3</f>
        <v>56.019999999999996</v>
      </c>
      <c r="C89" s="128" t="s">
        <v>150</v>
      </c>
      <c r="D89" s="128" t="s">
        <v>178</v>
      </c>
      <c r="E89" s="129" t="s">
        <v>111</v>
      </c>
      <c r="F89" s="1"/>
    </row>
    <row r="90" spans="1:6" s="68" customFormat="1" x14ac:dyDescent="0.2">
      <c r="A90" s="133">
        <v>44286</v>
      </c>
      <c r="B90" s="127">
        <v>28</v>
      </c>
      <c r="C90" s="128" t="s">
        <v>154</v>
      </c>
      <c r="D90" s="128" t="s">
        <v>178</v>
      </c>
      <c r="E90" s="129" t="s">
        <v>111</v>
      </c>
      <c r="F90" s="1"/>
    </row>
    <row r="91" spans="1:6" s="68" customFormat="1" x14ac:dyDescent="0.2">
      <c r="A91" s="133">
        <v>44298</v>
      </c>
      <c r="B91" s="127">
        <f>15.8+14.3</f>
        <v>30.1</v>
      </c>
      <c r="C91" s="128" t="s">
        <v>155</v>
      </c>
      <c r="D91" s="128" t="s">
        <v>178</v>
      </c>
      <c r="E91" s="129" t="s">
        <v>111</v>
      </c>
      <c r="F91" s="1"/>
    </row>
    <row r="92" spans="1:6" s="68" customFormat="1" x14ac:dyDescent="0.2">
      <c r="A92" s="133">
        <v>44299</v>
      </c>
      <c r="B92" s="127">
        <v>46.23</v>
      </c>
      <c r="C92" s="128" t="s">
        <v>156</v>
      </c>
      <c r="D92" s="128" t="s">
        <v>178</v>
      </c>
      <c r="E92" s="129" t="s">
        <v>111</v>
      </c>
      <c r="F92" s="1"/>
    </row>
    <row r="93" spans="1:6" s="68" customFormat="1" x14ac:dyDescent="0.2">
      <c r="A93" s="133">
        <v>44300</v>
      </c>
      <c r="B93" s="127">
        <v>32.58</v>
      </c>
      <c r="C93" s="128" t="s">
        <v>157</v>
      </c>
      <c r="D93" s="128" t="s">
        <v>178</v>
      </c>
      <c r="E93" s="129" t="s">
        <v>111</v>
      </c>
      <c r="F93" s="1"/>
    </row>
    <row r="94" spans="1:6" s="68" customFormat="1" x14ac:dyDescent="0.2">
      <c r="A94" s="133">
        <v>44334</v>
      </c>
      <c r="B94" s="127">
        <f>23.5+20.4</f>
        <v>43.9</v>
      </c>
      <c r="C94" s="128" t="s">
        <v>173</v>
      </c>
      <c r="D94" s="128" t="s">
        <v>178</v>
      </c>
      <c r="E94" s="129" t="s">
        <v>111</v>
      </c>
      <c r="F94" s="1"/>
    </row>
    <row r="95" spans="1:6" s="68" customFormat="1" x14ac:dyDescent="0.2">
      <c r="A95" s="133">
        <v>44357</v>
      </c>
      <c r="B95" s="127">
        <f>12.1+13</f>
        <v>25.1</v>
      </c>
      <c r="C95" s="128" t="s">
        <v>170</v>
      </c>
      <c r="D95" s="128" t="s">
        <v>178</v>
      </c>
      <c r="E95" s="129" t="s">
        <v>111</v>
      </c>
      <c r="F95" s="1"/>
    </row>
    <row r="96" spans="1:6" s="68" customFormat="1" x14ac:dyDescent="0.2">
      <c r="A96" s="133"/>
      <c r="B96" s="127"/>
      <c r="C96" s="128"/>
      <c r="D96" s="128"/>
      <c r="E96" s="129"/>
      <c r="F96" s="1"/>
    </row>
    <row r="97" spans="1:6" s="68" customFormat="1" ht="15" customHeight="1" x14ac:dyDescent="0.2">
      <c r="A97" s="93" t="s">
        <v>94</v>
      </c>
      <c r="B97" s="94">
        <f>SUM(B65:B96)</f>
        <v>1026.31</v>
      </c>
      <c r="C97" s="95"/>
      <c r="D97" s="191"/>
      <c r="E97" s="191"/>
      <c r="F97" s="1"/>
    </row>
    <row r="98" spans="1:6" ht="19.5" customHeight="1" x14ac:dyDescent="0.2">
      <c r="A98" s="27"/>
      <c r="B98" s="73"/>
      <c r="C98" s="22"/>
      <c r="D98" s="27"/>
      <c r="E98" s="27"/>
      <c r="F98" s="46"/>
    </row>
    <row r="99" spans="1:6" ht="10.5" customHeight="1" x14ac:dyDescent="0.2">
      <c r="A99" s="50" t="s">
        <v>1</v>
      </c>
      <c r="B99" s="74">
        <f>B13+B61+B97</f>
        <v>12487.039999999997</v>
      </c>
      <c r="C99" s="51"/>
      <c r="D99" s="51"/>
      <c r="E99" s="51"/>
      <c r="F99" s="27"/>
    </row>
    <row r="100" spans="1:6" ht="24.75" customHeight="1" x14ac:dyDescent="0.2">
      <c r="A100" s="27"/>
      <c r="B100" s="22"/>
      <c r="C100" s="27"/>
      <c r="D100" s="27"/>
      <c r="E100" s="27"/>
      <c r="F100" s="46"/>
    </row>
    <row r="101" spans="1:6" ht="27" customHeight="1" x14ac:dyDescent="0.2">
      <c r="A101" s="52"/>
      <c r="B101" s="25"/>
      <c r="C101" s="26"/>
      <c r="D101" s="26"/>
      <c r="E101" s="26"/>
      <c r="F101" s="49"/>
    </row>
    <row r="102" spans="1:6" s="68" customFormat="1" hidden="1" x14ac:dyDescent="0.2">
      <c r="A102" s="23"/>
      <c r="B102" s="53"/>
      <c r="C102" s="53"/>
      <c r="D102" s="32"/>
      <c r="E102" s="32"/>
      <c r="F102" s="1"/>
    </row>
    <row r="103" spans="1:6" s="68" customFormat="1" x14ac:dyDescent="0.2">
      <c r="A103" s="31"/>
      <c r="B103" s="27"/>
      <c r="C103" s="32"/>
      <c r="D103" s="27"/>
      <c r="E103" s="32"/>
      <c r="F103" s="1"/>
    </row>
    <row r="104" spans="1:6" s="68" customFormat="1" x14ac:dyDescent="0.2">
      <c r="A104" s="31"/>
      <c r="B104" s="32"/>
      <c r="C104" s="32"/>
      <c r="D104" s="32"/>
      <c r="E104" s="54"/>
      <c r="F104" s="1"/>
    </row>
    <row r="105" spans="1:6" s="68" customFormat="1" x14ac:dyDescent="0.2">
      <c r="A105" s="23"/>
      <c r="B105" s="25"/>
      <c r="C105" s="26"/>
      <c r="D105" s="26"/>
      <c r="E105" s="26"/>
      <c r="F105" s="1"/>
    </row>
    <row r="106" spans="1:6" s="68" customFormat="1" x14ac:dyDescent="0.2">
      <c r="A106" s="31"/>
      <c r="B106" s="27"/>
      <c r="C106" s="32"/>
      <c r="D106" s="27"/>
      <c r="E106" s="32"/>
      <c r="F106" s="1"/>
    </row>
    <row r="107" spans="1:6" s="68" customFormat="1" x14ac:dyDescent="0.2">
      <c r="A107" s="31"/>
      <c r="B107" s="32"/>
      <c r="C107" s="32"/>
      <c r="D107" s="32"/>
      <c r="E107" s="54"/>
      <c r="F107" s="1"/>
    </row>
    <row r="108" spans="1:6" s="68" customFormat="1" x14ac:dyDescent="0.2">
      <c r="A108" s="36"/>
      <c r="B108" s="36"/>
      <c r="C108" s="36"/>
      <c r="D108" s="36"/>
      <c r="E108" s="54"/>
      <c r="F108" s="1"/>
    </row>
    <row r="109" spans="1:6" s="68" customFormat="1" x14ac:dyDescent="0.2">
      <c r="A109" s="40"/>
      <c r="B109" s="27"/>
      <c r="C109" s="27"/>
      <c r="D109" s="27"/>
      <c r="E109" s="46"/>
      <c r="F109" s="1"/>
    </row>
    <row r="110" spans="1:6" s="68" customFormat="1" x14ac:dyDescent="0.2">
      <c r="A110" s="40"/>
      <c r="B110" s="27"/>
      <c r="C110" s="27"/>
      <c r="D110" s="27"/>
      <c r="E110" s="46"/>
      <c r="F110" s="1"/>
    </row>
    <row r="111" spans="1:6" s="68" customFormat="1" x14ac:dyDescent="0.2">
      <c r="A111" s="16"/>
      <c r="B111" s="16"/>
      <c r="C111" s="16"/>
      <c r="D111" s="16"/>
      <c r="E111" s="16"/>
      <c r="F111" s="1"/>
    </row>
    <row r="112" spans="1:6" s="68" customFormat="1" x14ac:dyDescent="0.2">
      <c r="A112" s="16"/>
      <c r="B112" s="16"/>
      <c r="C112" s="16"/>
      <c r="D112" s="16"/>
      <c r="E112" s="16"/>
      <c r="F112" s="1"/>
    </row>
    <row r="113" spans="1:6" s="68" customFormat="1" x14ac:dyDescent="0.2">
      <c r="A113" s="16"/>
      <c r="B113" s="16"/>
      <c r="C113" s="16"/>
      <c r="D113" s="16"/>
      <c r="E113" s="16"/>
      <c r="F113" s="1"/>
    </row>
    <row r="114" spans="1:6" s="68" customFormat="1" x14ac:dyDescent="0.2">
      <c r="A114" s="16"/>
      <c r="B114" s="16"/>
      <c r="C114" s="16"/>
      <c r="D114" s="16"/>
      <c r="E114" s="16"/>
      <c r="F114" s="1"/>
    </row>
    <row r="115" spans="1:6" s="68" customFormat="1" x14ac:dyDescent="0.2">
      <c r="A115" s="16"/>
      <c r="B115" s="16"/>
      <c r="C115" s="16"/>
      <c r="D115" s="16"/>
      <c r="E115" s="16"/>
      <c r="F115" s="1"/>
    </row>
    <row r="116" spans="1:6" s="68" customFormat="1" x14ac:dyDescent="0.2">
      <c r="A116" s="16"/>
      <c r="B116" s="16"/>
      <c r="C116" s="16"/>
      <c r="D116" s="16"/>
      <c r="E116" s="16"/>
      <c r="F116" s="1"/>
    </row>
    <row r="117" spans="1:6" s="68" customFormat="1" x14ac:dyDescent="0.2">
      <c r="A117" s="16"/>
      <c r="B117" s="16"/>
      <c r="C117" s="16"/>
      <c r="D117" s="16"/>
      <c r="E117" s="16"/>
      <c r="F117" s="1"/>
    </row>
    <row r="118" spans="1:6" s="68" customFormat="1" x14ac:dyDescent="0.2">
      <c r="A118" s="55"/>
      <c r="B118" s="46"/>
      <c r="C118" s="46"/>
      <c r="D118" s="46"/>
      <c r="E118" s="46"/>
      <c r="F118" s="1"/>
    </row>
    <row r="119" spans="1:6" s="68" customFormat="1" x14ac:dyDescent="0.2">
      <c r="A119" s="55"/>
      <c r="B119" s="46"/>
      <c r="C119" s="46"/>
      <c r="D119" s="46"/>
      <c r="E119" s="46"/>
      <c r="F119" s="1"/>
    </row>
    <row r="120" spans="1:6" s="68" customFormat="1" x14ac:dyDescent="0.2">
      <c r="A120" s="55"/>
      <c r="B120" s="46"/>
      <c r="C120" s="46"/>
      <c r="D120" s="46"/>
      <c r="E120" s="46"/>
      <c r="F120" s="1"/>
    </row>
    <row r="121" spans="1:6" s="68" customFormat="1" x14ac:dyDescent="0.2">
      <c r="A121" s="55"/>
      <c r="B121" s="46"/>
      <c r="C121" s="46"/>
      <c r="D121" s="46"/>
      <c r="E121" s="46"/>
      <c r="F121" s="1"/>
    </row>
    <row r="122" spans="1:6" s="68" customFormat="1" hidden="1" x14ac:dyDescent="0.2">
      <c r="A122" s="55"/>
      <c r="B122" s="46"/>
      <c r="C122" s="46"/>
      <c r="D122" s="46"/>
      <c r="E122" s="46"/>
      <c r="F122" s="1"/>
    </row>
    <row r="123" spans="1:6" ht="19.5" customHeight="1" x14ac:dyDescent="0.2">
      <c r="F123" s="46"/>
    </row>
    <row r="124" spans="1:6" ht="10.5" customHeight="1" x14ac:dyDescent="0.2">
      <c r="F124" s="27"/>
    </row>
    <row r="125" spans="1:6" ht="34.5" customHeight="1" x14ac:dyDescent="0.2">
      <c r="F125" s="26"/>
    </row>
    <row r="126" spans="1:6" x14ac:dyDescent="0.2">
      <c r="F126" s="27"/>
    </row>
    <row r="127" spans="1:6" x14ac:dyDescent="0.2">
      <c r="F127" s="27"/>
    </row>
    <row r="128" spans="1:6" ht="12.6" customHeight="1" x14ac:dyDescent="0.2">
      <c r="F128" s="27"/>
    </row>
    <row r="129" spans="6:6" ht="12.95" customHeight="1" x14ac:dyDescent="0.2">
      <c r="F129" s="27"/>
    </row>
    <row r="130" spans="6:6" x14ac:dyDescent="0.2">
      <c r="F130" s="46"/>
    </row>
    <row r="131" spans="6:6" x14ac:dyDescent="0.2">
      <c r="F131" s="27"/>
    </row>
    <row r="132" spans="6:6" ht="12.95" customHeight="1" x14ac:dyDescent="0.2">
      <c r="F132" s="27"/>
    </row>
    <row r="133" spans="6:6" x14ac:dyDescent="0.2">
      <c r="F133" s="46"/>
    </row>
    <row r="134" spans="6:6" x14ac:dyDescent="0.2">
      <c r="F134" s="46"/>
    </row>
    <row r="135" spans="6:6" x14ac:dyDescent="0.2">
      <c r="F135" s="46"/>
    </row>
    <row r="136" spans="6:6" hidden="1" x14ac:dyDescent="0.2">
      <c r="F136" s="46"/>
    </row>
    <row r="137" spans="6:6" hidden="1" x14ac:dyDescent="0.2"/>
    <row r="138" spans="6:6" hidden="1" x14ac:dyDescent="0.2"/>
    <row r="139" spans="6:6" hidden="1" x14ac:dyDescent="0.2"/>
    <row r="140" spans="6:6" hidden="1" x14ac:dyDescent="0.2"/>
    <row r="141" spans="6:6" ht="12.75" hidden="1" customHeight="1" x14ac:dyDescent="0.2"/>
    <row r="142" spans="6:6" hidden="1" x14ac:dyDescent="0.2"/>
    <row r="143" spans="6:6" hidden="1" x14ac:dyDescent="0.2"/>
    <row r="144" spans="6:6" hidden="1" x14ac:dyDescent="0.2">
      <c r="F144" s="46"/>
    </row>
    <row r="145" spans="6:6" hidden="1" x14ac:dyDescent="0.2">
      <c r="F145" s="46"/>
    </row>
    <row r="146" spans="6:6" hidden="1" x14ac:dyDescent="0.2">
      <c r="F146" s="46"/>
    </row>
    <row r="147" spans="6:6" hidden="1" x14ac:dyDescent="0.2">
      <c r="F147" s="46"/>
    </row>
    <row r="148" spans="6:6" hidden="1" x14ac:dyDescent="0.2">
      <c r="F148" s="46"/>
    </row>
    <row r="149" spans="6:6" hidden="1" x14ac:dyDescent="0.2"/>
    <row r="150" spans="6:6" hidden="1" x14ac:dyDescent="0.2"/>
    <row r="151" spans="6:6" hidden="1" x14ac:dyDescent="0.2"/>
    <row r="152" spans="6:6" hidden="1" x14ac:dyDescent="0.2"/>
    <row r="153" spans="6:6" hidden="1" x14ac:dyDescent="0.2"/>
    <row r="154" spans="6:6" hidden="1" x14ac:dyDescent="0.2"/>
    <row r="155" spans="6:6" hidden="1" x14ac:dyDescent="0.2"/>
    <row r="156" spans="6:6" x14ac:dyDescent="0.2"/>
    <row r="157" spans="6:6" x14ac:dyDescent="0.2"/>
    <row r="158" spans="6:6" x14ac:dyDescent="0.2"/>
    <row r="159" spans="6:6" x14ac:dyDescent="0.2"/>
    <row r="160" spans="6: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hidden="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sheetData>
  <sheetProtection formatCells="0" formatRows="0" insertColumns="0" insertRows="0" deleteRows="0"/>
  <mergeCells count="15">
    <mergeCell ref="B7:E7"/>
    <mergeCell ref="B5:E5"/>
    <mergeCell ref="D97:E97"/>
    <mergeCell ref="A1:E1"/>
    <mergeCell ref="A15:E15"/>
    <mergeCell ref="A63:E63"/>
    <mergeCell ref="B2:E2"/>
    <mergeCell ref="B3:E3"/>
    <mergeCell ref="B4:E4"/>
    <mergeCell ref="A8:E8"/>
    <mergeCell ref="A9:E9"/>
    <mergeCell ref="B6:E6"/>
    <mergeCell ref="D13:E13"/>
    <mergeCell ref="D61:E61"/>
    <mergeCell ref="A10:E10"/>
  </mergeCells>
  <dataValidations disablePrompts="1" xWindow="148" yWindow="533"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65:A96 A17:A6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4 A16 A11" xr:uid="{00000000-0002-0000-0200-000001000000}"/>
  </dataValidations>
  <pageMargins left="0.70866141732283472" right="0.70866141732283472" top="0.74803149606299213" bottom="0.74803149606299213" header="0.31496062992125984" footer="0.31496062992125984"/>
  <pageSetup paperSize="9" scale="68" fitToHeight="0" orientation="landscape" r:id="rId1"/>
  <headerFooter alignWithMargins="0">
    <oddHeader>&amp;CChief Executive Expenses</oddHeader>
    <oddFooter>&amp;LCE Expense Disclosure Workbook 2020-21 (Final)&amp;RWorksheet - Travel</oddFooter>
  </headerFooter>
  <extLst>
    <ext xmlns:x14="http://schemas.microsoft.com/office/spreadsheetml/2009/9/main" uri="{CCE6A557-97BC-4b89-ADB6-D9C93CAAB3DF}">
      <x14:dataValidations xmlns:xm="http://schemas.microsoft.com/office/excel/2006/main" disablePrompts="1" xWindow="148" yWindow="53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 B65:B96 B17:B60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7"/>
  <sheetViews>
    <sheetView view="pageLayout" zoomScaleNormal="100" workbookViewId="0">
      <selection activeCell="B16" sqref="B1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7" t="s">
        <v>5</v>
      </c>
      <c r="B1" s="187"/>
      <c r="C1" s="187"/>
      <c r="D1" s="187"/>
      <c r="E1" s="187"/>
      <c r="F1" s="38"/>
    </row>
    <row r="2" spans="1:6" ht="21" customHeight="1" x14ac:dyDescent="0.2">
      <c r="A2" s="4" t="s">
        <v>2</v>
      </c>
      <c r="B2" s="190" t="s">
        <v>113</v>
      </c>
      <c r="C2" s="190"/>
      <c r="D2" s="190"/>
      <c r="E2" s="190"/>
      <c r="F2" s="38"/>
    </row>
    <row r="3" spans="1:6" ht="21" customHeight="1" x14ac:dyDescent="0.2">
      <c r="A3" s="4" t="s">
        <v>3</v>
      </c>
      <c r="B3" s="190" t="s">
        <v>114</v>
      </c>
      <c r="C3" s="190"/>
      <c r="D3" s="190"/>
      <c r="E3" s="190"/>
      <c r="F3" s="38"/>
    </row>
    <row r="4" spans="1:6" ht="21" customHeight="1" x14ac:dyDescent="0.2">
      <c r="A4" s="4" t="s">
        <v>40</v>
      </c>
      <c r="B4" s="190">
        <v>44013</v>
      </c>
      <c r="C4" s="190"/>
      <c r="D4" s="190"/>
      <c r="E4" s="190"/>
      <c r="F4" s="38"/>
    </row>
    <row r="5" spans="1:6" ht="21" customHeight="1" x14ac:dyDescent="0.2">
      <c r="A5" s="4" t="s">
        <v>41</v>
      </c>
      <c r="B5" s="190">
        <v>44377</v>
      </c>
      <c r="C5" s="190"/>
      <c r="D5" s="190"/>
      <c r="E5" s="190"/>
      <c r="F5" s="38"/>
    </row>
    <row r="6" spans="1:6" ht="21" customHeight="1" x14ac:dyDescent="0.2">
      <c r="A6" s="4" t="s">
        <v>10</v>
      </c>
      <c r="B6" s="185" t="s">
        <v>33</v>
      </c>
      <c r="C6" s="185"/>
      <c r="D6" s="185"/>
      <c r="E6" s="185"/>
      <c r="F6" s="38"/>
    </row>
    <row r="7" spans="1:6" ht="21" customHeight="1" x14ac:dyDescent="0.2">
      <c r="A7" s="4" t="s">
        <v>62</v>
      </c>
      <c r="B7" s="185" t="s">
        <v>73</v>
      </c>
      <c r="C7" s="185"/>
      <c r="D7" s="185"/>
      <c r="E7" s="185"/>
      <c r="F7" s="38"/>
    </row>
    <row r="8" spans="1:6" ht="35.25" customHeight="1" x14ac:dyDescent="0.25">
      <c r="A8" s="200" t="s">
        <v>98</v>
      </c>
      <c r="B8" s="200"/>
      <c r="C8" s="201"/>
      <c r="D8" s="201"/>
      <c r="E8" s="201"/>
      <c r="F8" s="42"/>
    </row>
    <row r="9" spans="1:6" ht="35.25" customHeight="1" x14ac:dyDescent="0.25">
      <c r="A9" s="198" t="s">
        <v>81</v>
      </c>
      <c r="B9" s="199"/>
      <c r="C9" s="199"/>
      <c r="D9" s="199"/>
      <c r="E9" s="199"/>
      <c r="F9" s="42"/>
    </row>
    <row r="10" spans="1:6" ht="27" customHeight="1" x14ac:dyDescent="0.2">
      <c r="A10" s="35" t="s">
        <v>99</v>
      </c>
      <c r="B10" s="35" t="s">
        <v>12</v>
      </c>
      <c r="C10" s="35" t="s">
        <v>50</v>
      </c>
      <c r="D10" s="35" t="s">
        <v>48</v>
      </c>
      <c r="E10" s="35" t="s">
        <v>39</v>
      </c>
      <c r="F10" s="23"/>
    </row>
    <row r="11" spans="1:6" s="68" customFormat="1" hidden="1" x14ac:dyDescent="0.2">
      <c r="A11" s="85"/>
      <c r="B11" s="86"/>
      <c r="C11" s="88"/>
      <c r="D11" s="88"/>
      <c r="E11" s="89"/>
      <c r="F11" s="2"/>
    </row>
    <row r="12" spans="1:6" s="68" customFormat="1" x14ac:dyDescent="0.2">
      <c r="A12" s="164"/>
      <c r="B12" s="165"/>
      <c r="C12" s="166" t="s">
        <v>171</v>
      </c>
      <c r="D12" s="166"/>
      <c r="E12" s="167"/>
      <c r="F12" s="2"/>
    </row>
    <row r="13" spans="1:6" s="68" customFormat="1" x14ac:dyDescent="0.2">
      <c r="A13" s="164"/>
      <c r="B13" s="165"/>
      <c r="C13" s="166"/>
      <c r="D13" s="166"/>
      <c r="E13" s="167"/>
      <c r="F13" s="2"/>
    </row>
    <row r="14" spans="1:6" s="68" customFormat="1" x14ac:dyDescent="0.2">
      <c r="A14" s="126"/>
      <c r="B14" s="127"/>
      <c r="C14" s="168"/>
      <c r="D14" s="168"/>
      <c r="E14" s="169"/>
      <c r="F14" s="2"/>
    </row>
    <row r="15" spans="1:6" s="68" customFormat="1" ht="11.25" hidden="1" customHeight="1" x14ac:dyDescent="0.2">
      <c r="A15" s="85"/>
      <c r="B15" s="86"/>
      <c r="C15" s="88"/>
      <c r="D15" s="88"/>
      <c r="E15" s="89"/>
      <c r="F15" s="2"/>
    </row>
    <row r="16" spans="1:6" ht="34.5" customHeight="1" x14ac:dyDescent="0.2">
      <c r="A16" s="69" t="s">
        <v>78</v>
      </c>
      <c r="B16" s="78">
        <f>SUM(B11:B15)</f>
        <v>0</v>
      </c>
      <c r="C16" s="92"/>
      <c r="D16" s="191"/>
      <c r="E16" s="191"/>
      <c r="F16" s="2"/>
    </row>
    <row r="17" spans="1:6" x14ac:dyDescent="0.2">
      <c r="A17" s="21"/>
      <c r="B17" s="20"/>
      <c r="C17" s="20"/>
      <c r="D17" s="20"/>
      <c r="E17" s="20"/>
      <c r="F17" s="38"/>
    </row>
    <row r="18" spans="1:6" x14ac:dyDescent="0.2">
      <c r="A18" s="21"/>
      <c r="B18" s="22"/>
      <c r="C18" s="27"/>
      <c r="D18" s="20"/>
      <c r="E18" s="20"/>
      <c r="F18" s="38"/>
    </row>
    <row r="19" spans="1:6" ht="12.75" customHeight="1" x14ac:dyDescent="0.2">
      <c r="A19" s="23"/>
      <c r="B19" s="23"/>
      <c r="C19" s="23"/>
      <c r="D19" s="23"/>
      <c r="E19" s="23"/>
      <c r="F19" s="38"/>
    </row>
    <row r="20" spans="1:6" x14ac:dyDescent="0.2">
      <c r="A20" s="23"/>
      <c r="B20" s="31"/>
      <c r="C20" s="43"/>
      <c r="D20" s="44"/>
      <c r="E20" s="44"/>
      <c r="F20" s="38"/>
    </row>
    <row r="21" spans="1:6" x14ac:dyDescent="0.2">
      <c r="A21" s="23"/>
      <c r="B21" s="25"/>
      <c r="C21" s="26"/>
      <c r="D21" s="26"/>
      <c r="E21" s="26"/>
      <c r="F21" s="27"/>
    </row>
    <row r="22" spans="1:6" x14ac:dyDescent="0.2">
      <c r="A22" s="31"/>
      <c r="B22" s="31"/>
      <c r="C22" s="43"/>
      <c r="D22" s="43"/>
      <c r="E22" s="43"/>
      <c r="F22" s="38"/>
    </row>
    <row r="23" spans="1:6" ht="12.75" customHeight="1" x14ac:dyDescent="0.2">
      <c r="A23" s="31"/>
      <c r="B23" s="31"/>
      <c r="C23" s="45"/>
      <c r="D23" s="45"/>
      <c r="E23" s="33"/>
      <c r="F23" s="38"/>
    </row>
    <row r="24" spans="1:6" x14ac:dyDescent="0.2">
      <c r="A24" s="20"/>
      <c r="B24" s="20"/>
      <c r="C24" s="20"/>
      <c r="D24" s="20"/>
      <c r="E24" s="20"/>
      <c r="F24" s="38"/>
    </row>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row r="57" hidden="1" x14ac:dyDescent="0.2"/>
  </sheetData>
  <sheetProtection formatCells="0" insertRows="0" deleteRows="0"/>
  <mergeCells count="10">
    <mergeCell ref="D16:E16"/>
    <mergeCell ref="B6:E6"/>
    <mergeCell ref="B5:E5"/>
    <mergeCell ref="A1:E1"/>
    <mergeCell ref="A9:E9"/>
    <mergeCell ref="B2:E2"/>
    <mergeCell ref="B3:E3"/>
    <mergeCell ref="B4:E4"/>
    <mergeCell ref="A8:E8"/>
    <mergeCell ref="B7:E7"/>
  </mergeCells>
  <dataValidations disablePrompts="1"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&amp;CChief Executive Expenses</oddHeader>
    <oddFooter>&amp;F</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0"/>
  <sheetViews>
    <sheetView view="pageLayout" zoomScaleNormal="100" workbookViewId="0">
      <selection activeCell="A8" sqref="A8:E8"/>
    </sheetView>
  </sheetViews>
  <sheetFormatPr defaultColWidth="0" defaultRowHeight="12.75" zeroHeight="1" x14ac:dyDescent="0.2"/>
  <cols>
    <col min="1" max="1" width="35.7109375" style="16" customWidth="1"/>
    <col min="2" max="2" width="14.28515625" style="16" customWidth="1"/>
    <col min="3" max="3" width="62.7109375" style="16" customWidth="1"/>
    <col min="4" max="4" width="54.28515625"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7" t="s">
        <v>5</v>
      </c>
      <c r="B1" s="187"/>
      <c r="C1" s="187"/>
      <c r="D1" s="187"/>
      <c r="E1" s="187"/>
      <c r="F1" s="24"/>
    </row>
    <row r="2" spans="1:6" ht="21" customHeight="1" x14ac:dyDescent="0.2">
      <c r="A2" s="4" t="s">
        <v>2</v>
      </c>
      <c r="B2" s="190" t="s">
        <v>113</v>
      </c>
      <c r="C2" s="190"/>
      <c r="D2" s="190"/>
      <c r="E2" s="190"/>
      <c r="F2" s="24"/>
    </row>
    <row r="3" spans="1:6" ht="21" customHeight="1" x14ac:dyDescent="0.2">
      <c r="A3" s="4" t="s">
        <v>3</v>
      </c>
      <c r="B3" s="190" t="s">
        <v>114</v>
      </c>
      <c r="C3" s="190"/>
      <c r="D3" s="190"/>
      <c r="E3" s="190"/>
      <c r="F3" s="24"/>
    </row>
    <row r="4" spans="1:6" ht="21" customHeight="1" x14ac:dyDescent="0.2">
      <c r="A4" s="4" t="s">
        <v>40</v>
      </c>
      <c r="B4" s="190">
        <v>44013</v>
      </c>
      <c r="C4" s="190"/>
      <c r="D4" s="190"/>
      <c r="E4" s="190"/>
      <c r="F4" s="24"/>
    </row>
    <row r="5" spans="1:6" ht="21" customHeight="1" x14ac:dyDescent="0.2">
      <c r="A5" s="4" t="s">
        <v>41</v>
      </c>
      <c r="B5" s="190">
        <v>44377</v>
      </c>
      <c r="C5" s="190"/>
      <c r="D5" s="190"/>
      <c r="E5" s="190"/>
      <c r="F5" s="24"/>
    </row>
    <row r="6" spans="1:6" ht="21" customHeight="1" x14ac:dyDescent="0.2">
      <c r="A6" s="4" t="s">
        <v>10</v>
      </c>
      <c r="B6" s="185" t="s">
        <v>33</v>
      </c>
      <c r="C6" s="185"/>
      <c r="D6" s="185"/>
      <c r="E6" s="185"/>
      <c r="F6" s="34"/>
    </row>
    <row r="7" spans="1:6" ht="21" customHeight="1" x14ac:dyDescent="0.2">
      <c r="A7" s="4" t="s">
        <v>62</v>
      </c>
      <c r="B7" s="185" t="s">
        <v>73</v>
      </c>
      <c r="C7" s="185"/>
      <c r="D7" s="185"/>
      <c r="E7" s="185"/>
      <c r="F7" s="34"/>
    </row>
    <row r="8" spans="1:6" ht="35.25" customHeight="1" x14ac:dyDescent="0.2">
      <c r="A8" s="194" t="s">
        <v>0</v>
      </c>
      <c r="B8" s="194"/>
      <c r="C8" s="201"/>
      <c r="D8" s="201"/>
      <c r="E8" s="201"/>
      <c r="F8" s="24"/>
    </row>
    <row r="9" spans="1:6" ht="35.25" customHeight="1" x14ac:dyDescent="0.2">
      <c r="A9" s="202" t="s">
        <v>77</v>
      </c>
      <c r="B9" s="203"/>
      <c r="C9" s="203"/>
      <c r="D9" s="203"/>
      <c r="E9" s="203"/>
      <c r="F9" s="24"/>
    </row>
    <row r="10" spans="1:6" ht="37.5" customHeight="1" x14ac:dyDescent="0.2">
      <c r="A10" s="35" t="s">
        <v>29</v>
      </c>
      <c r="B10" s="35" t="s">
        <v>12</v>
      </c>
      <c r="C10" s="35" t="s">
        <v>30</v>
      </c>
      <c r="D10" s="35" t="s">
        <v>100</v>
      </c>
      <c r="E10" s="35" t="s">
        <v>39</v>
      </c>
      <c r="F10" s="36"/>
    </row>
    <row r="11" spans="1:6" s="68" customFormat="1" x14ac:dyDescent="0.2">
      <c r="A11" s="164"/>
      <c r="B11" s="165"/>
      <c r="C11" s="166"/>
      <c r="D11" s="166"/>
      <c r="E11" s="167"/>
      <c r="F11" s="3"/>
    </row>
    <row r="12" spans="1:6" s="68" customFormat="1" x14ac:dyDescent="0.2">
      <c r="A12" s="133">
        <v>44013</v>
      </c>
      <c r="B12" s="127">
        <v>124.89</v>
      </c>
      <c r="C12" s="168" t="s">
        <v>105</v>
      </c>
      <c r="D12" s="166"/>
      <c r="E12" s="167"/>
      <c r="F12" s="3"/>
    </row>
    <row r="13" spans="1:6" s="68" customFormat="1" x14ac:dyDescent="0.2">
      <c r="A13" s="133">
        <v>44044</v>
      </c>
      <c r="B13" s="127">
        <v>156.80000000000001</v>
      </c>
      <c r="C13" s="168" t="s">
        <v>108</v>
      </c>
      <c r="D13" s="166"/>
      <c r="E13" s="167"/>
      <c r="F13" s="3"/>
    </row>
    <row r="14" spans="1:6" s="68" customFormat="1" x14ac:dyDescent="0.2">
      <c r="A14" s="133">
        <v>44075</v>
      </c>
      <c r="B14" s="127">
        <v>162.04</v>
      </c>
      <c r="C14" s="168" t="s">
        <v>105</v>
      </c>
      <c r="D14" s="166"/>
      <c r="E14" s="167"/>
      <c r="F14" s="3"/>
    </row>
    <row r="15" spans="1:6" s="68" customFormat="1" x14ac:dyDescent="0.2">
      <c r="A15" s="133">
        <v>44105</v>
      </c>
      <c r="B15" s="127">
        <v>240.05</v>
      </c>
      <c r="C15" s="168" t="s">
        <v>105</v>
      </c>
      <c r="D15" s="166"/>
      <c r="E15" s="167"/>
      <c r="F15" s="3"/>
    </row>
    <row r="16" spans="1:6" s="68" customFormat="1" x14ac:dyDescent="0.2">
      <c r="A16" s="126">
        <v>44136</v>
      </c>
      <c r="B16" s="127">
        <v>223.92</v>
      </c>
      <c r="C16" s="168" t="s">
        <v>105</v>
      </c>
      <c r="D16" s="166"/>
      <c r="E16" s="167"/>
      <c r="F16" s="3"/>
    </row>
    <row r="17" spans="1:6" s="68" customFormat="1" x14ac:dyDescent="0.2">
      <c r="A17" s="126">
        <v>44166</v>
      </c>
      <c r="B17" s="127">
        <v>222.71</v>
      </c>
      <c r="C17" s="168" t="s">
        <v>105</v>
      </c>
      <c r="D17" s="166"/>
      <c r="E17" s="167"/>
      <c r="F17" s="3"/>
    </row>
    <row r="18" spans="1:6" s="68" customFormat="1" x14ac:dyDescent="0.2">
      <c r="A18" s="126">
        <v>44197</v>
      </c>
      <c r="B18" s="127">
        <v>191.67</v>
      </c>
      <c r="C18" s="168" t="s">
        <v>105</v>
      </c>
      <c r="D18" s="166"/>
      <c r="E18" s="167"/>
      <c r="F18" s="3"/>
    </row>
    <row r="19" spans="1:6" s="68" customFormat="1" x14ac:dyDescent="0.2">
      <c r="A19" s="126">
        <v>44228</v>
      </c>
      <c r="B19" s="127">
        <v>203.23</v>
      </c>
      <c r="C19" s="168" t="s">
        <v>105</v>
      </c>
      <c r="D19" s="166"/>
      <c r="E19" s="167"/>
      <c r="F19" s="3"/>
    </row>
    <row r="20" spans="1:6" s="68" customFormat="1" x14ac:dyDescent="0.2">
      <c r="A20" s="126">
        <v>44256</v>
      </c>
      <c r="B20" s="127">
        <v>142.63999999999999</v>
      </c>
      <c r="C20" s="168" t="s">
        <v>105</v>
      </c>
      <c r="D20" s="166"/>
      <c r="E20" s="167"/>
      <c r="F20" s="3"/>
    </row>
    <row r="21" spans="1:6" s="68" customFormat="1" x14ac:dyDescent="0.2">
      <c r="A21" s="126">
        <v>44287</v>
      </c>
      <c r="B21" s="127">
        <v>160.85</v>
      </c>
      <c r="C21" s="168" t="s">
        <v>105</v>
      </c>
      <c r="D21" s="166"/>
      <c r="E21" s="167"/>
      <c r="F21" s="3"/>
    </row>
    <row r="22" spans="1:6" s="68" customFormat="1" x14ac:dyDescent="0.2">
      <c r="A22" s="126">
        <v>44317</v>
      </c>
      <c r="B22" s="127">
        <v>154.69</v>
      </c>
      <c r="C22" s="168" t="s">
        <v>105</v>
      </c>
      <c r="D22" s="166"/>
      <c r="E22" s="167"/>
      <c r="F22" s="3"/>
    </row>
    <row r="23" spans="1:6" s="68" customFormat="1" x14ac:dyDescent="0.2">
      <c r="A23" s="126">
        <v>44348</v>
      </c>
      <c r="B23" s="127">
        <v>83.53</v>
      </c>
      <c r="C23" s="168" t="s">
        <v>105</v>
      </c>
      <c r="D23" s="166"/>
      <c r="E23" s="167"/>
      <c r="F23" s="3"/>
    </row>
    <row r="24" spans="1:6" s="68" customFormat="1" x14ac:dyDescent="0.2">
      <c r="A24" s="126"/>
      <c r="B24" s="127"/>
      <c r="C24" s="168"/>
      <c r="D24" s="168"/>
      <c r="E24" s="169"/>
      <c r="F24" s="3"/>
    </row>
    <row r="25" spans="1:6" s="68" customFormat="1" x14ac:dyDescent="0.2">
      <c r="A25" s="126"/>
      <c r="B25" s="127"/>
      <c r="C25" s="168"/>
      <c r="D25" s="168"/>
      <c r="E25" s="169"/>
      <c r="F25" s="3"/>
    </row>
    <row r="26" spans="1:6" s="68" customFormat="1" hidden="1" x14ac:dyDescent="0.2">
      <c r="A26" s="85"/>
      <c r="B26" s="86"/>
      <c r="C26" s="88"/>
      <c r="D26" s="88"/>
      <c r="E26" s="89"/>
      <c r="F26" s="3"/>
    </row>
    <row r="27" spans="1:6" ht="34.5" customHeight="1" x14ac:dyDescent="0.2">
      <c r="A27" s="69" t="s">
        <v>82</v>
      </c>
      <c r="B27" s="78">
        <f>SUM(B12:B26)</f>
        <v>2067.02</v>
      </c>
      <c r="C27" s="92"/>
      <c r="D27" s="191"/>
      <c r="E27" s="191"/>
      <c r="F27" s="37"/>
    </row>
    <row r="28" spans="1:6" ht="14.1" customHeight="1" x14ac:dyDescent="0.2">
      <c r="A28" s="38"/>
      <c r="B28" s="27"/>
      <c r="C28" s="20"/>
      <c r="D28" s="20"/>
      <c r="E28" s="20"/>
      <c r="F28" s="24"/>
    </row>
    <row r="29" spans="1:6" x14ac:dyDescent="0.2">
      <c r="A29" s="21"/>
      <c r="B29" s="20"/>
      <c r="C29" s="20"/>
      <c r="D29" s="20"/>
      <c r="E29" s="20"/>
      <c r="F29" s="24"/>
    </row>
    <row r="30" spans="1:6" ht="12.6" customHeight="1" x14ac:dyDescent="0.2">
      <c r="A30" s="23"/>
      <c r="B30" s="20"/>
      <c r="C30" s="20"/>
      <c r="D30" s="20"/>
      <c r="E30" s="20"/>
      <c r="F30" s="24"/>
    </row>
    <row r="31" spans="1:6" x14ac:dyDescent="0.2">
      <c r="A31" s="23"/>
      <c r="B31" s="25"/>
      <c r="C31" s="26"/>
      <c r="D31" s="26"/>
      <c r="E31" s="26"/>
      <c r="F31" s="27"/>
    </row>
    <row r="32" spans="1:6" x14ac:dyDescent="0.2">
      <c r="A32" s="31"/>
      <c r="B32" s="32"/>
      <c r="C32" s="27"/>
      <c r="D32" s="27"/>
      <c r="E32" s="27"/>
      <c r="F32" s="27"/>
    </row>
    <row r="33" spans="1:6" ht="12.75" customHeight="1" x14ac:dyDescent="0.2">
      <c r="A33" s="31"/>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row r="56" x14ac:dyDescent="0.2"/>
    <row r="57" x14ac:dyDescent="0.2"/>
    <row r="58" x14ac:dyDescent="0.2"/>
    <row r="59" x14ac:dyDescent="0.2"/>
    <row r="60" x14ac:dyDescent="0.2"/>
  </sheetData>
  <sheetProtection formatCells="0" insertRows="0" deleteRows="0"/>
  <mergeCells count="10">
    <mergeCell ref="D27:E27"/>
    <mergeCell ref="B6:E6"/>
    <mergeCell ref="B5:E5"/>
    <mergeCell ref="B7:E7"/>
    <mergeCell ref="A1:E1"/>
    <mergeCell ref="B2:E2"/>
    <mergeCell ref="B3:E3"/>
    <mergeCell ref="B4:E4"/>
    <mergeCell ref="A9:E9"/>
    <mergeCell ref="A8:E8"/>
  </mergeCells>
  <dataValidations disablePrompts="1"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6"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71" fitToHeight="0" orientation="landscape" r:id="rId1"/>
  <headerFooter alignWithMargins="0">
    <oddHeader>&amp;CChief Executive Expenses</oddHeader>
    <oddFooter>&amp;F</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D19" sqref="D1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87" t="s">
        <v>13</v>
      </c>
      <c r="B1" s="187"/>
      <c r="C1" s="187"/>
      <c r="D1" s="187"/>
      <c r="E1" s="187"/>
      <c r="F1" s="187"/>
    </row>
    <row r="2" spans="1:7" ht="21" customHeight="1" x14ac:dyDescent="0.2">
      <c r="A2" s="4" t="s">
        <v>2</v>
      </c>
      <c r="B2" s="190" t="s">
        <v>113</v>
      </c>
      <c r="C2" s="190"/>
      <c r="D2" s="190"/>
      <c r="E2" s="190"/>
      <c r="F2" s="190"/>
    </row>
    <row r="3" spans="1:7" ht="21" customHeight="1" x14ac:dyDescent="0.2">
      <c r="A3" s="4" t="s">
        <v>3</v>
      </c>
      <c r="B3" s="190" t="s">
        <v>114</v>
      </c>
      <c r="C3" s="190"/>
      <c r="D3" s="190"/>
      <c r="E3" s="190"/>
      <c r="F3" s="190"/>
    </row>
    <row r="4" spans="1:7" ht="21" customHeight="1" x14ac:dyDescent="0.2">
      <c r="A4" s="4" t="s">
        <v>40</v>
      </c>
      <c r="B4" s="190">
        <v>44013</v>
      </c>
      <c r="C4" s="190"/>
      <c r="D4" s="190"/>
      <c r="E4" s="190"/>
      <c r="F4" s="190"/>
    </row>
    <row r="5" spans="1:7" ht="21" customHeight="1" x14ac:dyDescent="0.2">
      <c r="A5" s="4" t="s">
        <v>41</v>
      </c>
      <c r="B5" s="190">
        <v>44377</v>
      </c>
      <c r="C5" s="190"/>
      <c r="D5" s="190"/>
      <c r="E5" s="190"/>
      <c r="F5" s="190"/>
    </row>
    <row r="6" spans="1:7" ht="21" customHeight="1" x14ac:dyDescent="0.2">
      <c r="A6" s="4" t="s">
        <v>103</v>
      </c>
      <c r="B6" s="185" t="s">
        <v>33</v>
      </c>
      <c r="C6" s="185"/>
      <c r="D6" s="185"/>
      <c r="E6" s="185"/>
      <c r="F6" s="185"/>
    </row>
    <row r="7" spans="1:7" ht="21" customHeight="1" x14ac:dyDescent="0.2">
      <c r="A7" s="4" t="s">
        <v>62</v>
      </c>
      <c r="B7" s="185" t="s">
        <v>73</v>
      </c>
      <c r="C7" s="185"/>
      <c r="D7" s="185"/>
      <c r="E7" s="185"/>
      <c r="F7" s="185"/>
    </row>
    <row r="8" spans="1:7" ht="36" customHeight="1" x14ac:dyDescent="0.2">
      <c r="A8" s="194" t="s">
        <v>31</v>
      </c>
      <c r="B8" s="194"/>
      <c r="C8" s="194"/>
      <c r="D8" s="194"/>
      <c r="E8" s="194"/>
      <c r="F8" s="194"/>
    </row>
    <row r="9" spans="1:7" ht="36" customHeight="1" x14ac:dyDescent="0.2">
      <c r="A9" s="202" t="s">
        <v>80</v>
      </c>
      <c r="B9" s="203"/>
      <c r="C9" s="203"/>
      <c r="D9" s="203"/>
      <c r="E9" s="203"/>
      <c r="F9" s="203"/>
    </row>
    <row r="10" spans="1:7" ht="39" customHeight="1" x14ac:dyDescent="0.2">
      <c r="A10" s="35" t="s">
        <v>29</v>
      </c>
      <c r="B10" s="174" t="s">
        <v>101</v>
      </c>
      <c r="C10" s="174" t="s">
        <v>45</v>
      </c>
      <c r="D10" s="174" t="s">
        <v>14</v>
      </c>
      <c r="E10" s="174" t="s">
        <v>46</v>
      </c>
      <c r="F10" s="174" t="s">
        <v>76</v>
      </c>
    </row>
    <row r="11" spans="1:7" s="68" customFormat="1" ht="16.5" customHeight="1" x14ac:dyDescent="0.2">
      <c r="A11" s="133"/>
      <c r="B11" s="168" t="s">
        <v>171</v>
      </c>
      <c r="C11" s="170"/>
      <c r="D11" s="168"/>
      <c r="E11" s="171"/>
      <c r="F11" s="169"/>
    </row>
    <row r="12" spans="1:7" s="68" customFormat="1" x14ac:dyDescent="0.2">
      <c r="A12" s="133"/>
      <c r="B12" s="172"/>
      <c r="C12" s="170"/>
      <c r="D12" s="172"/>
      <c r="E12" s="171"/>
      <c r="F12" s="173"/>
    </row>
    <row r="13" spans="1:7" s="68" customFormat="1" x14ac:dyDescent="0.2">
      <c r="A13" s="133"/>
      <c r="B13" s="172"/>
      <c r="C13" s="170"/>
      <c r="D13" s="172"/>
      <c r="E13" s="171"/>
      <c r="F13" s="173"/>
    </row>
    <row r="14" spans="1:7" s="68" customFormat="1" hidden="1" x14ac:dyDescent="0.2">
      <c r="A14" s="87"/>
      <c r="B14" s="88"/>
      <c r="C14" s="91"/>
      <c r="D14" s="88"/>
      <c r="E14" s="90"/>
      <c r="F14" s="89"/>
    </row>
    <row r="15" spans="1:7" ht="34.5" customHeight="1" x14ac:dyDescent="0.2">
      <c r="A15" s="175" t="s">
        <v>102</v>
      </c>
      <c r="B15" s="176" t="s">
        <v>16</v>
      </c>
      <c r="C15" s="177">
        <f>C16+C17</f>
        <v>0</v>
      </c>
      <c r="D15" s="178"/>
      <c r="E15" s="191"/>
      <c r="F15" s="191"/>
      <c r="G15" s="68"/>
    </row>
    <row r="16" spans="1:7" ht="25.5" customHeight="1" x14ac:dyDescent="0.25">
      <c r="A16" s="70"/>
      <c r="B16" s="71" t="s">
        <v>17</v>
      </c>
      <c r="C16" s="72">
        <f>COUNTIF(C11:C14,'Summary and sign-off'!A44)</f>
        <v>0</v>
      </c>
      <c r="D16" s="17"/>
      <c r="E16" s="18"/>
      <c r="F16" s="19"/>
    </row>
    <row r="17" spans="1:6" ht="25.5" customHeight="1" x14ac:dyDescent="0.25">
      <c r="A17" s="70"/>
      <c r="B17" s="71" t="s">
        <v>15</v>
      </c>
      <c r="C17" s="72">
        <f>COUNTIF(C11:C14,'Summary and sign-off'!A45)</f>
        <v>0</v>
      </c>
      <c r="D17" s="17"/>
      <c r="E17" s="18"/>
      <c r="F17" s="19"/>
    </row>
    <row r="18" spans="1:6" x14ac:dyDescent="0.2">
      <c r="A18" s="20"/>
      <c r="B18" s="21"/>
      <c r="C18" s="20"/>
      <c r="D18" s="22"/>
      <c r="E18" s="22"/>
      <c r="F18" s="20"/>
    </row>
    <row r="19" spans="1:6" x14ac:dyDescent="0.2">
      <c r="A19" s="21"/>
      <c r="B19" s="21"/>
      <c r="C19" s="21"/>
      <c r="D19" s="21"/>
      <c r="E19" s="21"/>
      <c r="F19" s="21"/>
    </row>
    <row r="20" spans="1:6" ht="12.6" customHeight="1" x14ac:dyDescent="0.2">
      <c r="A20" s="23"/>
      <c r="B20" s="20"/>
      <c r="C20" s="20"/>
      <c r="D20" s="20"/>
      <c r="E20" s="20"/>
      <c r="F20" s="24"/>
    </row>
    <row r="21" spans="1:6" x14ac:dyDescent="0.2">
      <c r="A21" s="23"/>
      <c r="B21" s="25"/>
      <c r="C21" s="26"/>
      <c r="D21" s="26"/>
      <c r="E21" s="26"/>
      <c r="F21" s="27"/>
    </row>
    <row r="22" spans="1:6" x14ac:dyDescent="0.2">
      <c r="A22" s="23"/>
      <c r="B22" s="28"/>
      <c r="C22" s="28"/>
      <c r="D22" s="28"/>
      <c r="E22" s="28"/>
      <c r="F22" s="28"/>
    </row>
    <row r="23" spans="1:6" ht="12.75" customHeight="1" x14ac:dyDescent="0.2">
      <c r="A23" s="23"/>
      <c r="B23" s="20"/>
      <c r="C23" s="20"/>
      <c r="D23" s="20"/>
      <c r="E23" s="20"/>
      <c r="F23" s="20"/>
    </row>
    <row r="24" spans="1:6" ht="12.95" customHeight="1" x14ac:dyDescent="0.2">
      <c r="A24" s="29"/>
      <c r="B24" s="30"/>
      <c r="C24" s="30"/>
      <c r="D24" s="30"/>
      <c r="E24" s="30"/>
      <c r="F24" s="30"/>
    </row>
    <row r="25" spans="1:6" x14ac:dyDescent="0.2">
      <c r="A25" s="31"/>
      <c r="B25" s="32"/>
      <c r="C25" s="27"/>
      <c r="D25" s="27"/>
      <c r="E25" s="27"/>
      <c r="F25" s="27"/>
    </row>
    <row r="26" spans="1:6" ht="12.75" customHeight="1" x14ac:dyDescent="0.2">
      <c r="A26" s="31"/>
      <c r="B26" s="23"/>
      <c r="C26" s="33"/>
      <c r="D26" s="33"/>
      <c r="E26" s="33"/>
      <c r="F26" s="33"/>
    </row>
    <row r="27" spans="1:6" ht="12.75" customHeight="1" x14ac:dyDescent="0.2">
      <c r="A27" s="23"/>
      <c r="B27" s="23"/>
      <c r="C27" s="33"/>
      <c r="D27" s="33"/>
      <c r="E27" s="33"/>
      <c r="F27" s="33"/>
    </row>
    <row r="28" spans="1:6" ht="12.75" hidden="1" customHeight="1" x14ac:dyDescent="0.2">
      <c r="A28" s="23"/>
      <c r="B28" s="23"/>
      <c r="C28" s="33"/>
      <c r="D28" s="33"/>
      <c r="E28" s="33"/>
      <c r="F28" s="33"/>
    </row>
    <row r="29" spans="1:6" hidden="1" x14ac:dyDescent="0.2"/>
    <row r="30" spans="1:6" hidden="1" x14ac:dyDescent="0.2"/>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5:F1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xr:uid="{00000000-0002-0000-05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Page &amp;P&amp;R&amp;F</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B7:F7</xm:sqref>
        </x14:dataValidation>
        <x14:dataValidation type="list" allowBlank="1" showInputMessage="1" showErrorMessage="1" error="Use the drop down list (at the right of the cell)" xr:uid="{00000000-0002-0000-0500-000004000000}">
          <x14:formula1>
            <xm:f>'Summary and sign-off'!$A$44:$A$45</xm:f>
          </x14:formula1>
          <xm:sqref>C11:C14</xm:sqref>
        </x14:dataValidation>
        <x14:dataValidation type="list" errorStyle="information" operator="greaterThan" allowBlank="1" showInputMessage="1" prompt="Provide specific $ value if possible" xr:uid="{00000000-0002-0000-0500-000005000000}">
          <x14:formula1>
            <xm:f>'Summary and sign-off'!$A$38:$A$43</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Carmel Sheehan</cp:lastModifiedBy>
  <cp:lastPrinted>2021-07-29T22:28:04Z</cp:lastPrinted>
  <dcterms:created xsi:type="dcterms:W3CDTF">2010-10-17T20:59:02Z</dcterms:created>
  <dcterms:modified xsi:type="dcterms:W3CDTF">2021-07-29T23:47:09Z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