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e.Wallace\Desktop\Jane\CE expenses\"/>
    </mc:Choice>
  </mc:AlternateContent>
  <bookViews>
    <workbookView xWindow="0" yWindow="0" windowWidth="28800" windowHeight="11700"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8" i="1"/>
  <c r="C52"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2" i="1" s="1"/>
  <c r="F56" i="13"/>
  <c r="D38" i="1" s="1"/>
  <c r="F55" i="13"/>
  <c r="D22" i="1" s="1"/>
  <c r="C13" i="13"/>
  <c r="C12" i="13"/>
  <c r="C11" i="13"/>
  <c r="C16" i="13" l="1"/>
  <c r="C17" i="13"/>
  <c r="B5" i="4" l="1"/>
  <c r="B4" i="4"/>
  <c r="B5" i="3"/>
  <c r="B4" i="3"/>
  <c r="B5" i="2"/>
  <c r="B4" i="2"/>
  <c r="B5" i="1"/>
  <c r="B4" i="1"/>
  <c r="C15" i="13" l="1"/>
  <c r="F12" i="13" l="1"/>
  <c r="C25" i="4"/>
  <c r="F11" i="13" s="1"/>
  <c r="F13" i="13" l="1"/>
  <c r="B52" i="1"/>
  <c r="B17" i="13" s="1"/>
  <c r="B38" i="1"/>
  <c r="B16" i="13" s="1"/>
  <c r="B22" i="1"/>
  <c r="B15" i="13" s="1"/>
  <c r="B25" i="3" l="1"/>
  <c r="B13" i="13" s="1"/>
  <c r="B25" i="2"/>
  <c r="B12" i="13" s="1"/>
  <c r="B11" i="13" l="1"/>
  <c r="B5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4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<sst xmlns="http://schemas.openxmlformats.org/spreadsheetml/2006/main" count="294" uniqueCount="206">
  <si>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</si>
  <si>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</si>
  <si>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</si>
  <si>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</si>
  <si>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</si>
  <si>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</si>
  <si>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</si>
  <si>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</si>
  <si>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</si>
  <si>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</si>
  <si>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</si>
  <si>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</si>
  <si>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</si>
  <si>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</si>
  <si>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</si>
  <si>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</si>
  <si>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</si>
  <si>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</si>
  <si>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</si>
  <si>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</si>
  <si>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</si>
  <si>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</si>
  <si>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</si>
  <si>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</si>
  <si>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</si>
  <si>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</si>
  <si>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</si>
  <si>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</si>
  <si>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</si>
  <si>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</si>
  <si>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</si>
  <si>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</si>
  <si>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</si>
  <si>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</si>
  <si>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</si>
  <si>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</si>
  <si>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</si>
  <si>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</si>
  <si>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</si>
  <si>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</si>
  <si>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</si>
  <si>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</si>
  <si>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</si>
  <si>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</si>
  <si>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</si>
  <si>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</si>
  <si>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</si>
  <si>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</si>
  <si>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</si>
  <si>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</si>
  <si>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</si>
  <si>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</si>
  <si>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</si>
  <si>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</si>
  <si>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</si>
  <si>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</si>
  <si>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</si>
  <si>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</si>
  <si>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</si>
  <si>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</si>
  <si>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</si>
  <si>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</si>
  <si>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</si>
  <si>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</si>
  <si>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</si>
  <si>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</si>
  <si>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</si>
  <si>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</si>
  <si>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</si>
  <si>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</si>
  <si>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</si>
  <si>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</si>
  <si>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</si>
  <si>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</si>
  <si>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</si>
  <si>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</si>
  <si>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</si>
  <si>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</si>
  <si>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</si>
  <si>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</si>
  <si>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</si>
  <si>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</si>
  <si>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</si>
  <si>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</si>
  <si>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</si>
  <si>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</si>
  <si>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</si>
  <si>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</si>
  <si>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</si>
  <si>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</si>
  <si>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</si>
  <si>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</si>
  <si>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</si>
  <si>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</si>
  <si>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</si>
  <si>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</si>
  <si>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</si>
  <si>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</si>
  <si>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</si>
  <si>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</si>
  <si>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</si>
  <si>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</si>
  <si>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</si>
  <si>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</si>
  <si>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</si>
  <si>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</si>
  <si>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</si>
  <si>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</si>
  <si>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</si>
  <si>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</si>
  <si>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</si>
  <si>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</si>
  <si>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</si>
  <si>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</si>
  <si>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</si>
  <si>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</si>
  <si>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</si>
  <si>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</si>
  <si>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</si>
  <si>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</si>
  <si>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</si>
  <si>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</si>
  <si>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</si>
  <si>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</si>
  <si>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</si>
  <si>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</si>
  <si>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</si>
  <si>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</si>
  <si>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</si>
  <si>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</si>
  <si>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</si>
  <si>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</si>
  <si>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</si>
  <si>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</si>
  <si>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</si>
  <si>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</si>
  <si>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</si>
  <si>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</si>
  <si>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</si>
  <si>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</si>
  <si>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</si>
  <si>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</si>
  <si>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</si>
  <si>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</si>
  <si>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</si>
  <si>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</si>
  <si>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</si>
  <si>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</si>
  <si>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</si>
  <si>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</si>
  <si>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</si>
  <si>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</si>
  <si>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</si>
  <si>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</si>
  <si>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</si>
  <si>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</si>
  <si>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</si>
  <si>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</si>
  <si>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</si>
  <si>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</si>
  <si>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</si>
  <si>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</si>
  <si>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</si>
  <si>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</si>
  <si>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</si>
  <si>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</si>
  <si>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</si>
  <si>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</si>
  <si>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</si>
  <si>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Maritime New Zealand</t>
  </si>
  <si>
    <t>Nigel Clifford</t>
  </si>
  <si>
    <t>MPRS visit ($188.52 + $118.72)</t>
  </si>
  <si>
    <t>Flights</t>
  </si>
  <si>
    <t>Auckland</t>
  </si>
  <si>
    <t>MPRS visit ($42.42 + $5.00 chargeback fee)</t>
  </si>
  <si>
    <t>Rental car (for 2 staff)</t>
  </si>
  <si>
    <t>MPRS visit ($230.43 + $5.00 chargeback fee)</t>
  </si>
  <si>
    <t>Accommodation</t>
  </si>
  <si>
    <t>MPRS visit  ($47.90 less GST)</t>
  </si>
  <si>
    <t>Meals (for 2 staff)</t>
  </si>
  <si>
    <t>Christchurch</t>
  </si>
  <si>
    <t>Board Industry Engagement / Board meeting in Chch</t>
  </si>
  <si>
    <t>Meals (6 staff)</t>
  </si>
  <si>
    <t>Taxis</t>
  </si>
  <si>
    <t>Board Industry Engagement / Board meeting in Chch ($132.30 + $5.00 chargeback fee)</t>
  </si>
  <si>
    <t>Hotel</t>
  </si>
  <si>
    <t>External breakfast meeting with Transport related CE's</t>
  </si>
  <si>
    <t xml:space="preserve">Meal </t>
  </si>
  <si>
    <t>Wellington</t>
  </si>
  <si>
    <t>Nigel Cllifford spark charges February</t>
  </si>
  <si>
    <t>Mobile Phone</t>
  </si>
  <si>
    <t>N/A</t>
  </si>
  <si>
    <t>Nigel Clifford - Data for laptop February</t>
  </si>
  <si>
    <t>Data Cost</t>
  </si>
  <si>
    <t>Nigel Clifford spark charges March</t>
  </si>
  <si>
    <t>Nigel Clifford - Data for laptop March</t>
  </si>
  <si>
    <t>Nigel Clifford spark charges April</t>
  </si>
  <si>
    <t>Nigel Clifford - Data for laptop April</t>
  </si>
  <si>
    <t>Nigel Clifford spark charges May</t>
  </si>
  <si>
    <t>Nigel Clifford - Data for laptop May</t>
  </si>
  <si>
    <t>NZ Search and Rescue Awards</t>
  </si>
  <si>
    <t>NZ Search &amp; Rescue</t>
  </si>
  <si>
    <t xml:space="preserve">Evening Reception onboard HMNZS Aotearoa </t>
  </si>
  <si>
    <t>NZ Navy (Commodore Mat Williams)</t>
  </si>
  <si>
    <t>Initially accepted, but couldn't make the event on the day</t>
  </si>
  <si>
    <t>Chief Financial Officer and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</si>
</sst>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CC"/>
      <color rgb="FFCCFF66"/>
      <color rgb="FFFF9900"/>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170</v>
      </c>
      <c r="C3" s="174"/>
      <c r="D3" s="174"/>
      <c r="E3" s="174"/>
      <c r="F3" s="174"/>
      <c r="G3" s="46"/>
      <c r="H3" s="46"/>
      <c r="I3" s="46"/>
      <c r="J3" s="46"/>
      <c r="K3" s="46"/>
    </row>
    <row r="4" spans="1:11" ht="21" customHeight="1" x14ac:dyDescent="0.2">
      <c r="A4" s="4" t="s">
        <v>54</v>
      </c>
      <c r="B4" s="175">
        <v>44228</v>
      </c>
      <c r="C4" s="175"/>
      <c r="D4" s="175"/>
      <c r="E4" s="175"/>
      <c r="F4" s="175"/>
      <c r="G4" s="46"/>
      <c r="H4" s="46"/>
      <c r="I4" s="46"/>
      <c r="J4" s="46"/>
      <c r="K4" s="46"/>
    </row>
    <row r="5" spans="1:11" ht="21" customHeight="1" x14ac:dyDescent="0.2">
      <c r="A5" s="4" t="s">
        <v>55</v>
      </c>
      <c r="B5" s="175">
        <v>44340</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205</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1326.78</v>
      </c>
      <c r="C11" s="102" t="str">
        <f>IF(Travel!B6="",A34,Travel!B6)</f>
        <v>Figures exclude GST</v>
      </c>
      <c r="D11" s="8"/>
      <c r="E11" s="10" t="s">
        <v>66</v>
      </c>
      <c r="F11" s="56">
        <f>'Gifts and benefits'!C25</f>
        <v>2</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1</v>
      </c>
      <c r="G12" s="47"/>
      <c r="H12" s="47"/>
      <c r="I12" s="47"/>
      <c r="J12" s="47"/>
      <c r="K12" s="47"/>
    </row>
    <row r="13" spans="1:11" ht="27.75" customHeight="1" x14ac:dyDescent="0.2">
      <c r="A13" s="10" t="s">
        <v>68</v>
      </c>
      <c r="B13" s="94">
        <f>'All other expenses'!B25</f>
        <v>281.54000000000002</v>
      </c>
      <c r="C13" s="102" t="str">
        <f>IF('All other expenses'!B6="",A34,'All other expenses'!B6)</f>
        <v>Figures exclude GST</v>
      </c>
      <c r="D13" s="8"/>
      <c r="E13" s="10" t="s">
        <v>69</v>
      </c>
      <c r="F13" s="56">
        <f>'Gifts and benefits'!C27</f>
        <v>1</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Travel!B38</f>
        <v>1326.78</v>
      </c>
      <c r="C16" s="104" t="str">
        <f>C11</f>
        <v>Figures exclude GST</v>
      </c>
      <c r="D16" s="59"/>
      <c r="E16" s="8"/>
      <c r="F16" s="60"/>
      <c r="G16" s="46"/>
      <c r="H16" s="46"/>
      <c r="I16" s="46"/>
      <c r="J16" s="46"/>
      <c r="K16" s="46"/>
    </row>
    <row r="17" spans="1:11" ht="27.75" customHeight="1" x14ac:dyDescent="0.2">
      <c r="A17" s="11" t="s">
        <v>72</v>
      </c>
      <c r="B17" s="96">
        <f>Travel!B52</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COUNT(Travel!B26:B37)</f>
        <v>9</v>
      </c>
      <c r="C56" s="111"/>
      <c r="D56" s="111">
        <f>COUNTIF(Travel!D26:D37,"*")</f>
        <v>9</v>
      </c>
      <c r="E56" s="112"/>
      <c r="F56" s="112" t="b">
        <f>MIN(B56,D56)=MAX(B56,D56)</f>
        <v>1</v>
      </c>
    </row>
    <row r="57" spans="1:11" hidden="1" x14ac:dyDescent="0.2">
      <c r="A57" s="122"/>
      <c r="B57" s="111">
        <f>COUNT(Travel!B42:B51)</f>
        <v>0</v>
      </c>
      <c r="C57" s="111"/>
      <c r="D57" s="111">
        <f>COUNTIF(Travel!D42:D51,"*")</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9</v>
      </c>
      <c r="C59" s="112"/>
      <c r="D59" s="112">
        <f>COUNTIF('All other expenses'!D11:D24,"*")</f>
        <v>9</v>
      </c>
      <c r="E59" s="112"/>
      <c r="F59" s="112" t="b">
        <f>MIN(B59,D59)=MAX(B59,D59)</f>
        <v>1</v>
      </c>
    </row>
    <row r="60" spans="1:11" hidden="1" x14ac:dyDescent="0.2">
      <c r="A60" s="123" t="s">
        <v>108</v>
      </c>
      <c r="B60" s="113">
        <f>COUNTIF('Gifts and benefits'!B11:B24,"*")</f>
        <v>2</v>
      </c>
      <c r="C60" s="113">
        <f>COUNTIF('Gifts and benefits'!C11:C24,"*")</f>
        <v>2</v>
      </c>
      <c r="D60" s="113"/>
      <c r="E60" s="113">
        <f>COUNTA('Gifts and benefits'!E11:E24)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5"/>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Maritime New Zealand</v>
      </c>
      <c r="C2" s="176"/>
      <c r="D2" s="176"/>
      <c r="E2" s="176"/>
      <c r="F2" s="46"/>
    </row>
    <row r="3" spans="1:6" ht="21" customHeight="1" x14ac:dyDescent="0.2">
      <c r="A3" s="4" t="s">
        <v>110</v>
      </c>
      <c r="B3" s="176" t="str">
        <f>'Summary and sign-off'!B3:F3</f>
        <v>Nigel Clifford</v>
      </c>
      <c r="C3" s="176"/>
      <c r="D3" s="176"/>
      <c r="E3" s="176"/>
      <c r="F3" s="46"/>
    </row>
    <row r="4" spans="1:6" ht="21" customHeight="1" x14ac:dyDescent="0.2">
      <c r="A4" s="4" t="s">
        <v>111</v>
      </c>
      <c r="B4" s="176">
        <f>'Summary and sign-off'!B4:F4</f>
        <v>44228</v>
      </c>
      <c r="C4" s="176"/>
      <c r="D4" s="176"/>
      <c r="E4" s="176"/>
      <c r="F4" s="46"/>
    </row>
    <row r="5" spans="1:6" ht="21" customHeight="1" x14ac:dyDescent="0.2">
      <c r="A5" s="4" t="s">
        <v>112</v>
      </c>
      <c r="B5" s="176">
        <f>'Summary and sign-off'!B5:F5</f>
        <v>44340</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58"/>
      <c r="C26" s="135"/>
      <c r="D26" s="135"/>
      <c r="E26" s="136"/>
      <c r="F26" s="1"/>
    </row>
    <row r="27" spans="1:6" s="87" customFormat="1" x14ac:dyDescent="0.2">
      <c r="A27" s="169">
        <v>44236</v>
      </c>
      <c r="B27" s="158">
        <v>307.24</v>
      </c>
      <c r="C27" s="159" t="s">
        <v>171</v>
      </c>
      <c r="D27" s="159" t="s">
        <v>172</v>
      </c>
      <c r="E27" s="160" t="s">
        <v>173</v>
      </c>
      <c r="F27" s="1"/>
    </row>
    <row r="28" spans="1:6" s="87" customFormat="1" x14ac:dyDescent="0.2">
      <c r="A28" s="169">
        <v>44236</v>
      </c>
      <c r="B28" s="158">
        <v>47.42</v>
      </c>
      <c r="C28" s="159" t="s">
        <v>174</v>
      </c>
      <c r="D28" s="159" t="s">
        <v>175</v>
      </c>
      <c r="E28" s="160" t="s">
        <v>173</v>
      </c>
      <c r="F28" s="1"/>
    </row>
    <row r="29" spans="1:6" s="87" customFormat="1" x14ac:dyDescent="0.2">
      <c r="A29" s="169">
        <v>44236</v>
      </c>
      <c r="B29" s="158">
        <v>235.43</v>
      </c>
      <c r="C29" s="159" t="s">
        <v>176</v>
      </c>
      <c r="D29" s="159" t="s">
        <v>177</v>
      </c>
      <c r="E29" s="160" t="s">
        <v>173</v>
      </c>
      <c r="F29" s="1"/>
    </row>
    <row r="30" spans="1:6" s="87" customFormat="1" x14ac:dyDescent="0.2">
      <c r="A30" s="169">
        <v>44236</v>
      </c>
      <c r="B30" s="158">
        <v>42.4</v>
      </c>
      <c r="C30" s="159" t="s">
        <v>178</v>
      </c>
      <c r="D30" s="159" t="s">
        <v>179</v>
      </c>
      <c r="E30" s="160" t="s">
        <v>173</v>
      </c>
      <c r="F30" s="1"/>
    </row>
    <row r="31" spans="1:6" s="87" customFormat="1" x14ac:dyDescent="0.2">
      <c r="A31" s="169">
        <v>44305</v>
      </c>
      <c r="B31" s="158">
        <v>287.52</v>
      </c>
      <c r="C31" s="159" t="s">
        <v>181</v>
      </c>
      <c r="D31" s="159" t="s">
        <v>172</v>
      </c>
      <c r="E31" s="160" t="s">
        <v>180</v>
      </c>
      <c r="F31" s="1"/>
    </row>
    <row r="32" spans="1:6" s="87" customFormat="1" x14ac:dyDescent="0.2">
      <c r="A32" s="169">
        <v>44305</v>
      </c>
      <c r="B32" s="158">
        <v>173.04</v>
      </c>
      <c r="C32" s="159" t="s">
        <v>181</v>
      </c>
      <c r="D32" s="159" t="s">
        <v>182</v>
      </c>
      <c r="E32" s="160" t="s">
        <v>180</v>
      </c>
      <c r="F32" s="1"/>
    </row>
    <row r="33" spans="1:6" s="87" customFormat="1" x14ac:dyDescent="0.2">
      <c r="A33" s="169">
        <v>44305</v>
      </c>
      <c r="B33" s="158">
        <v>43.91</v>
      </c>
      <c r="C33" s="159" t="s">
        <v>181</v>
      </c>
      <c r="D33" s="159" t="s">
        <v>183</v>
      </c>
      <c r="E33" s="160" t="s">
        <v>180</v>
      </c>
      <c r="F33" s="1"/>
    </row>
    <row r="34" spans="1:6" s="87" customFormat="1" x14ac:dyDescent="0.2">
      <c r="A34" s="169">
        <v>44305</v>
      </c>
      <c r="B34" s="158">
        <v>52.52</v>
      </c>
      <c r="C34" s="159" t="s">
        <v>181</v>
      </c>
      <c r="D34" s="159" t="s">
        <v>183</v>
      </c>
      <c r="E34" s="160" t="s">
        <v>180</v>
      </c>
      <c r="F34" s="1"/>
    </row>
    <row r="35" spans="1:6" s="87" customFormat="1" ht="25.5" x14ac:dyDescent="0.2">
      <c r="A35" s="169">
        <v>44347</v>
      </c>
      <c r="B35" s="158">
        <v>137.30000000000001</v>
      </c>
      <c r="C35" s="159" t="s">
        <v>184</v>
      </c>
      <c r="D35" s="159" t="s">
        <v>185</v>
      </c>
      <c r="E35" s="160" t="s">
        <v>180</v>
      </c>
      <c r="F35" s="1"/>
    </row>
    <row r="36" spans="1:6" s="87" customFormat="1" x14ac:dyDescent="0.2">
      <c r="A36" s="157"/>
      <c r="B36" s="158"/>
      <c r="C36" s="159"/>
      <c r="D36" s="159"/>
      <c r="E36" s="160"/>
      <c r="F36" s="1"/>
    </row>
    <row r="37" spans="1:6" s="87" customFormat="1" hidden="1" x14ac:dyDescent="0.2">
      <c r="A37" s="147"/>
      <c r="B37" s="148"/>
      <c r="C37" s="149"/>
      <c r="D37" s="149"/>
      <c r="E37" s="150"/>
      <c r="F37" s="1"/>
    </row>
    <row r="38" spans="1:6" ht="19.5" customHeight="1" x14ac:dyDescent="0.2">
      <c r="A38" s="107" t="s">
        <v>125</v>
      </c>
      <c r="B38" s="108">
        <f>SUM(B26:B37)</f>
        <v>1326.78</v>
      </c>
      <c r="C38" s="168" t="str">
        <f>IF(SUBTOTAL(3,B26:B37)=SUBTOTAL(103,B26:B37),'Summary and sign-off'!$A$48,'Summary and sign-off'!$A$49)</f>
        <v>Check - there are no hidden rows with data</v>
      </c>
      <c r="D38" s="177" t="str">
        <f>IF('Summary and sign-off'!F56='Summary and sign-off'!F54,'Summary and sign-off'!A51,'Summary and sign-off'!A50)</f>
        <v>Check - each entry provides sufficient information</v>
      </c>
      <c r="E38" s="177"/>
      <c r="F38" s="46"/>
    </row>
    <row r="39" spans="1:6" ht="10.5" customHeight="1" x14ac:dyDescent="0.2">
      <c r="A39" s="27"/>
      <c r="B39" s="22"/>
      <c r="C39" s="27"/>
      <c r="D39" s="27"/>
      <c r="E39" s="27"/>
      <c r="F39" s="27"/>
    </row>
    <row r="40" spans="1:6" ht="24.75" customHeight="1" x14ac:dyDescent="0.2">
      <c r="A40" s="178" t="s">
        <v>126</v>
      </c>
      <c r="B40" s="178"/>
      <c r="C40" s="178"/>
      <c r="D40" s="178"/>
      <c r="E40" s="178"/>
      <c r="F40" s="46"/>
    </row>
    <row r="41" spans="1:6" ht="27" customHeight="1" x14ac:dyDescent="0.2">
      <c r="A41" s="35" t="s">
        <v>117</v>
      </c>
      <c r="B41" s="35" t="s">
        <v>62</v>
      </c>
      <c r="C41" s="35" t="s">
        <v>127</v>
      </c>
      <c r="D41" s="35" t="s">
        <v>128</v>
      </c>
      <c r="E41" s="35" t="s">
        <v>121</v>
      </c>
      <c r="F41" s="49"/>
    </row>
    <row r="42" spans="1:6" s="87" customFormat="1" hidden="1" x14ac:dyDescent="0.2">
      <c r="A42" s="133"/>
      <c r="B42" s="134"/>
      <c r="C42" s="135"/>
      <c r="D42" s="135"/>
      <c r="E42" s="136"/>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hidden="1" x14ac:dyDescent="0.2">
      <c r="A51" s="133"/>
      <c r="B51" s="134"/>
      <c r="C51" s="135"/>
      <c r="D51" s="135"/>
      <c r="E51" s="136"/>
      <c r="F51" s="1"/>
    </row>
    <row r="52" spans="1:6" ht="19.5" customHeight="1" x14ac:dyDescent="0.2">
      <c r="A52" s="107" t="s">
        <v>129</v>
      </c>
      <c r="B52" s="108">
        <f>SUM(B42:B51)</f>
        <v>0</v>
      </c>
      <c r="C52" s="168" t="str">
        <f>IF(SUBTOTAL(3,B42:B51)=SUBTOTAL(103,B42:B51),'Summary and sign-off'!$A$48,'Summary and sign-off'!$A$49)</f>
        <v>Check - there are no hidden rows with data</v>
      </c>
      <c r="D52" s="177" t="str">
        <f>IF('Summary and sign-off'!F57='Summary and sign-off'!F54,'Summary and sign-off'!A51,'Summary and sign-off'!A50)</f>
        <v>Check - each entry provides sufficient information</v>
      </c>
      <c r="E52" s="177"/>
      <c r="F52" s="46"/>
    </row>
    <row r="53" spans="1:6" ht="10.5" customHeight="1" x14ac:dyDescent="0.2">
      <c r="A53" s="27"/>
      <c r="B53" s="92"/>
      <c r="C53" s="22"/>
      <c r="D53" s="27"/>
      <c r="E53" s="27"/>
      <c r="F53" s="27"/>
    </row>
    <row r="54" spans="1:6" ht="34.5" customHeight="1" x14ac:dyDescent="0.2">
      <c r="A54" s="50" t="s">
        <v>130</v>
      </c>
      <c r="B54" s="93">
        <f>B22+B38+B52</f>
        <v>1326.78</v>
      </c>
      <c r="C54" s="51"/>
      <c r="D54" s="51"/>
      <c r="E54" s="51"/>
      <c r="F54" s="26"/>
    </row>
    <row r="55" spans="1:6" x14ac:dyDescent="0.2">
      <c r="A55" s="27"/>
      <c r="B55" s="22"/>
      <c r="C55" s="27"/>
      <c r="D55" s="27"/>
      <c r="E55" s="27"/>
      <c r="F55" s="27"/>
    </row>
    <row r="56" spans="1:6" x14ac:dyDescent="0.2">
      <c r="A56" s="52" t="s">
        <v>73</v>
      </c>
      <c r="B56" s="25"/>
      <c r="C56" s="26"/>
      <c r="D56" s="26"/>
      <c r="E56" s="26"/>
      <c r="F56" s="27"/>
    </row>
    <row r="57" spans="1:6" ht="12.6" customHeight="1" x14ac:dyDescent="0.2">
      <c r="A57" s="23" t="s">
        <v>131</v>
      </c>
      <c r="B57" s="53"/>
      <c r="C57" s="53"/>
      <c r="D57" s="32"/>
      <c r="E57" s="32"/>
      <c r="F57" s="27"/>
    </row>
    <row r="58" spans="1:6" ht="12.95" customHeight="1" x14ac:dyDescent="0.2">
      <c r="A58" s="31" t="s">
        <v>132</v>
      </c>
      <c r="B58" s="27"/>
      <c r="C58" s="32"/>
      <c r="D58" s="27"/>
      <c r="E58" s="32"/>
      <c r="F58" s="27"/>
    </row>
    <row r="59" spans="1:6" x14ac:dyDescent="0.2">
      <c r="A59" s="31" t="s">
        <v>133</v>
      </c>
      <c r="B59" s="32"/>
      <c r="C59" s="32"/>
      <c r="D59" s="32"/>
      <c r="E59" s="54"/>
      <c r="F59" s="46"/>
    </row>
    <row r="60" spans="1:6" x14ac:dyDescent="0.2">
      <c r="A60" s="23" t="s">
        <v>79</v>
      </c>
      <c r="B60" s="25"/>
      <c r="C60" s="26"/>
      <c r="D60" s="26"/>
      <c r="E60" s="26"/>
      <c r="F60" s="27"/>
    </row>
    <row r="61" spans="1:6" ht="12.95" customHeight="1" x14ac:dyDescent="0.2">
      <c r="A61" s="31" t="s">
        <v>134</v>
      </c>
      <c r="B61" s="27"/>
      <c r="C61" s="32"/>
      <c r="D61" s="27"/>
      <c r="E61" s="32"/>
      <c r="F61" s="27"/>
    </row>
    <row r="62" spans="1:6" x14ac:dyDescent="0.2">
      <c r="A62" s="31" t="s">
        <v>135</v>
      </c>
      <c r="B62" s="32"/>
      <c r="C62" s="32"/>
      <c r="D62" s="32"/>
      <c r="E62" s="54"/>
      <c r="F62" s="46"/>
    </row>
    <row r="63" spans="1:6" x14ac:dyDescent="0.2">
      <c r="A63" s="36" t="s">
        <v>136</v>
      </c>
      <c r="B63" s="36"/>
      <c r="C63" s="36"/>
      <c r="D63" s="36"/>
      <c r="E63" s="54"/>
      <c r="F63" s="46"/>
    </row>
    <row r="64" spans="1:6" x14ac:dyDescent="0.2">
      <c r="A64" s="40"/>
      <c r="B64" s="27"/>
      <c r="C64" s="27"/>
      <c r="D64" s="27"/>
      <c r="E64" s="46"/>
      <c r="F64" s="46"/>
    </row>
    <row r="65" spans="1:6" hidden="1" x14ac:dyDescent="0.2">
      <c r="A65" s="40"/>
      <c r="B65" s="27"/>
      <c r="C65" s="27"/>
      <c r="D65" s="27"/>
      <c r="E65" s="46"/>
      <c r="F65" s="46"/>
    </row>
    <row r="66" spans="1:6" hidden="1" x14ac:dyDescent="0.2"/>
    <row r="67" spans="1:6" hidden="1" x14ac:dyDescent="0.2"/>
    <row r="68" spans="1:6" hidden="1" x14ac:dyDescent="0.2"/>
    <row r="69" spans="1:6" hidden="1" x14ac:dyDescent="0.2"/>
    <row r="70" spans="1:6" ht="12.75" hidden="1" customHeight="1" x14ac:dyDescent="0.2"/>
    <row r="71" spans="1:6" hidden="1" x14ac:dyDescent="0.2"/>
    <row r="72" spans="1:6" hidden="1" x14ac:dyDescent="0.2"/>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sheetData>
  <sheetProtection sheet="1" formatCells="0" formatRows="0" insertColumns="0" insertRows="0" deleteRows="0"/>
  <mergeCells count="15">
    <mergeCell ref="B7:E7"/>
    <mergeCell ref="B5:E5"/>
    <mergeCell ref="D52:E52"/>
    <mergeCell ref="A1:E1"/>
    <mergeCell ref="A24:E24"/>
    <mergeCell ref="A40:E40"/>
    <mergeCell ref="B2:E2"/>
    <mergeCell ref="B3:E3"/>
    <mergeCell ref="B4:E4"/>
    <mergeCell ref="A8:E8"/>
    <mergeCell ref="A9:E9"/>
    <mergeCell ref="B6:E6"/>
    <mergeCell ref="D22:E22"/>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6:A37 A12 A21 A42 A51">
      <formula1>$B$4</formula1>
      <formula2>$B$5</formula2>
    </dataValidation>
    <dataValidation allowBlank="1" showInputMessage="1" showErrorMessage="1" prompt="Insert additional rows as needed:_x000a_- 'right click' on a row number (left of screen)_x000a_- select 'Insert' (this will insert a row above it)" sqref="A41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A31 A16 A13 A15 A17 A18 A19 A20 A27 A28 A32 A33 A34 A35 A43 A44 A45 A46 A47 A48 A49 A5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B26:B37 B42:B51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Maritime New Zealand</v>
      </c>
      <c r="C2" s="176"/>
      <c r="D2" s="176"/>
      <c r="E2" s="176"/>
      <c r="F2" s="38"/>
    </row>
    <row r="3" spans="1:6" ht="21" customHeight="1" x14ac:dyDescent="0.2">
      <c r="A3" s="4" t="s">
        <v>110</v>
      </c>
      <c r="B3" s="176" t="str">
        <f>'Summary and sign-off'!B3:F3</f>
        <v>Nigel Clifford</v>
      </c>
      <c r="C3" s="176"/>
      <c r="D3" s="176"/>
      <c r="E3" s="176"/>
      <c r="F3" s="38"/>
    </row>
    <row r="4" spans="1:6" ht="21" customHeight="1" x14ac:dyDescent="0.2">
      <c r="A4" s="4" t="s">
        <v>111</v>
      </c>
      <c r="B4" s="176">
        <f>'Summary and sign-off'!B4:F4</f>
        <v>44228</v>
      </c>
      <c r="C4" s="176"/>
      <c r="D4" s="176"/>
      <c r="E4" s="176"/>
      <c r="F4" s="38"/>
    </row>
    <row r="5" spans="1:6" ht="21" customHeight="1" x14ac:dyDescent="0.2">
      <c r="A5" s="4" t="s">
        <v>112</v>
      </c>
      <c r="B5" s="176">
        <f>'Summary and sign-off'!B5:F5</f>
        <v>44340</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4"/>
  <sheetViews>
    <sheetView topLeftCell="A4"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Maritime New Zealand</v>
      </c>
      <c r="C2" s="176"/>
      <c r="D2" s="176"/>
      <c r="E2" s="176"/>
      <c r="F2" s="24"/>
    </row>
    <row r="3" spans="1:6" ht="21" customHeight="1" x14ac:dyDescent="0.2">
      <c r="A3" s="4" t="s">
        <v>110</v>
      </c>
      <c r="B3" s="176" t="str">
        <f>'Summary and sign-off'!B3:F3</f>
        <v>Nigel Clifford</v>
      </c>
      <c r="C3" s="176"/>
      <c r="D3" s="176"/>
      <c r="E3" s="176"/>
      <c r="F3" s="24"/>
    </row>
    <row r="4" spans="1:6" ht="21" customHeight="1" x14ac:dyDescent="0.2">
      <c r="A4" s="4" t="s">
        <v>111</v>
      </c>
      <c r="B4" s="176">
        <f>'Summary and sign-off'!B4:F4</f>
        <v>44228</v>
      </c>
      <c r="C4" s="176"/>
      <c r="D4" s="176"/>
      <c r="E4" s="176"/>
      <c r="F4" s="24"/>
    </row>
    <row r="5" spans="1:6" ht="21" customHeight="1" x14ac:dyDescent="0.2">
      <c r="A5" s="4" t="s">
        <v>112</v>
      </c>
      <c r="B5" s="176">
        <f>'Summary and sign-off'!B5:F5</f>
        <v>44340</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44300</v>
      </c>
      <c r="B12" s="158">
        <v>128.69999999999999</v>
      </c>
      <c r="C12" s="162" t="s">
        <v>186</v>
      </c>
      <c r="D12" s="162" t="s">
        <v>187</v>
      </c>
      <c r="E12" s="163" t="s">
        <v>188</v>
      </c>
      <c r="F12" s="3"/>
    </row>
    <row r="13" spans="1:6" s="87" customFormat="1" x14ac:dyDescent="0.2">
      <c r="A13" s="157"/>
      <c r="B13" s="158"/>
      <c r="C13" s="162"/>
      <c r="D13" s="162"/>
      <c r="E13" s="163"/>
      <c r="F13" s="3"/>
    </row>
    <row r="14" spans="1:6" s="87" customFormat="1" x14ac:dyDescent="0.2">
      <c r="A14" s="169">
        <v>44255</v>
      </c>
      <c r="B14" s="158">
        <v>32.17</v>
      </c>
      <c r="C14" s="162" t="s">
        <v>189</v>
      </c>
      <c r="D14" s="162" t="s">
        <v>190</v>
      </c>
      <c r="E14" s="163" t="s">
        <v>191</v>
      </c>
      <c r="F14" s="3"/>
    </row>
    <row r="15" spans="1:6" s="87" customFormat="1" x14ac:dyDescent="0.2">
      <c r="A15" s="169">
        <v>44255</v>
      </c>
      <c r="B15" s="158">
        <v>5</v>
      </c>
      <c r="C15" s="162" t="s">
        <v>192</v>
      </c>
      <c r="D15" s="162" t="s">
        <v>193</v>
      </c>
      <c r="E15" s="163" t="s">
        <v>191</v>
      </c>
      <c r="F15" s="3"/>
    </row>
    <row r="16" spans="1:6" s="87" customFormat="1" x14ac:dyDescent="0.2">
      <c r="A16" s="169">
        <v>44286</v>
      </c>
      <c r="B16" s="158">
        <v>32</v>
      </c>
      <c r="C16" s="162" t="s">
        <v>194</v>
      </c>
      <c r="D16" s="162" t="s">
        <v>190</v>
      </c>
      <c r="E16" s="163" t="s">
        <v>191</v>
      </c>
      <c r="F16" s="3"/>
    </row>
    <row r="17" spans="1:6" s="87" customFormat="1" x14ac:dyDescent="0.2">
      <c r="A17" s="169">
        <v>44286</v>
      </c>
      <c r="B17" s="158">
        <v>5</v>
      </c>
      <c r="C17" s="162" t="s">
        <v>195</v>
      </c>
      <c r="D17" s="162" t="s">
        <v>193</v>
      </c>
      <c r="E17" s="163" t="s">
        <v>191</v>
      </c>
      <c r="F17" s="3"/>
    </row>
    <row r="18" spans="1:6" s="87" customFormat="1" x14ac:dyDescent="0.2">
      <c r="A18" s="169">
        <v>44316</v>
      </c>
      <c r="B18" s="158">
        <v>35.82</v>
      </c>
      <c r="C18" s="162" t="s">
        <v>196</v>
      </c>
      <c r="D18" s="162" t="s">
        <v>190</v>
      </c>
      <c r="E18" s="163" t="s">
        <v>191</v>
      </c>
      <c r="F18" s="3"/>
    </row>
    <row r="19" spans="1:6" s="87" customFormat="1" x14ac:dyDescent="0.2">
      <c r="A19" s="169">
        <v>44316</v>
      </c>
      <c r="B19" s="158">
        <v>5</v>
      </c>
      <c r="C19" s="162" t="s">
        <v>197</v>
      </c>
      <c r="D19" s="162" t="s">
        <v>193</v>
      </c>
      <c r="E19" s="163" t="s">
        <v>191</v>
      </c>
      <c r="F19" s="3"/>
    </row>
    <row r="20" spans="1:6" s="87" customFormat="1" x14ac:dyDescent="0.2">
      <c r="A20" s="169">
        <v>44347</v>
      </c>
      <c r="B20" s="158">
        <v>32.85</v>
      </c>
      <c r="C20" s="162" t="s">
        <v>198</v>
      </c>
      <c r="D20" s="162" t="s">
        <v>190</v>
      </c>
      <c r="E20" s="163" t="s">
        <v>191</v>
      </c>
      <c r="F20" s="3"/>
    </row>
    <row r="21" spans="1:6" s="87" customFormat="1" x14ac:dyDescent="0.2">
      <c r="A21" s="169">
        <v>44347</v>
      </c>
      <c r="B21" s="158">
        <v>5</v>
      </c>
      <c r="C21" s="162" t="s">
        <v>199</v>
      </c>
      <c r="D21" s="162" t="s">
        <v>193</v>
      </c>
      <c r="E21" s="163" t="s">
        <v>191</v>
      </c>
      <c r="F21" s="3"/>
    </row>
    <row r="22" spans="1:6" s="87" customFormat="1" x14ac:dyDescent="0.2">
      <c r="A22" s="169"/>
      <c r="B22" s="158"/>
      <c r="C22" s="162"/>
      <c r="D22" s="162"/>
      <c r="E22" s="163"/>
      <c r="F22" s="3"/>
    </row>
    <row r="23" spans="1:6" s="87" customFormat="1" x14ac:dyDescent="0.2">
      <c r="A23" s="169"/>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281.54000000000002</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x14ac:dyDescent="0.2"/>
    <row r="52" x14ac:dyDescent="0.2"/>
    <row r="53" x14ac:dyDescent="0.2"/>
    <row r="54"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Maritime New Zealand</v>
      </c>
      <c r="C2" s="176"/>
      <c r="D2" s="176"/>
      <c r="E2" s="176"/>
      <c r="F2" s="176"/>
    </row>
    <row r="3" spans="1:6" ht="21" customHeight="1" x14ac:dyDescent="0.2">
      <c r="A3" s="4" t="s">
        <v>110</v>
      </c>
      <c r="B3" s="176" t="str">
        <f>'Summary and sign-off'!B3:F3</f>
        <v>Nigel Clifford</v>
      </c>
      <c r="C3" s="176"/>
      <c r="D3" s="176"/>
      <c r="E3" s="176"/>
      <c r="F3" s="176"/>
    </row>
    <row r="4" spans="1:6" ht="21" customHeight="1" x14ac:dyDescent="0.2">
      <c r="A4" s="4" t="s">
        <v>111</v>
      </c>
      <c r="B4" s="176">
        <f>'Summary and sign-off'!B4:F4</f>
        <v>44228</v>
      </c>
      <c r="C4" s="176"/>
      <c r="D4" s="176"/>
      <c r="E4" s="176"/>
      <c r="F4" s="176"/>
    </row>
    <row r="5" spans="1:6" ht="21" customHeight="1" x14ac:dyDescent="0.2">
      <c r="A5" s="4" t="s">
        <v>112</v>
      </c>
      <c r="B5" s="176">
        <f>'Summary and sign-off'!B5:F5</f>
        <v>44340</v>
      </c>
      <c r="C5" s="176"/>
      <c r="D5" s="176"/>
      <c r="E5" s="176"/>
      <c r="F5" s="176"/>
    </row>
    <row r="6" spans="1:6" ht="21" customHeight="1" x14ac:dyDescent="0.2">
      <c r="A6" s="4" t="s">
        <v>154</v>
      </c>
      <c r="B6" s="171" t="s">
        <v>81</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69">
        <v>44334</v>
      </c>
      <c r="B12" s="164" t="s">
        <v>200</v>
      </c>
      <c r="C12" s="165" t="s">
        <v>96</v>
      </c>
      <c r="D12" s="164" t="s">
        <v>201</v>
      </c>
      <c r="E12" s="166" t="s">
        <v>95</v>
      </c>
      <c r="F12" s="167"/>
    </row>
    <row r="13" spans="1:6" s="87" customFormat="1" ht="25.5" x14ac:dyDescent="0.2">
      <c r="A13" s="169">
        <v>44337</v>
      </c>
      <c r="B13" s="164" t="s">
        <v>202</v>
      </c>
      <c r="C13" s="165" t="s">
        <v>97</v>
      </c>
      <c r="D13" s="164" t="s">
        <v>203</v>
      </c>
      <c r="E13" s="166" t="s">
        <v>95</v>
      </c>
      <c r="F13" s="167" t="s">
        <v>204</v>
      </c>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2</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1</v>
      </c>
      <c r="D26" s="17"/>
      <c r="E26" s="18"/>
      <c r="F26" s="19"/>
    </row>
    <row r="27" spans="1:7" ht="25.5" customHeight="1" x14ac:dyDescent="0.25">
      <c r="A27" s="89"/>
      <c r="B27" s="90" t="s">
        <v>97</v>
      </c>
      <c r="C27" s="91">
        <f>COUNTIF(C11:C24,'Summary and sign-off'!A46)</f>
        <v>1</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Jane Wallace</cp:lastModifiedBy>
  <cp:revision/>
  <dcterms:created xsi:type="dcterms:W3CDTF">2010-10-17T20:59:02Z</dcterms:created>
  <dcterms:modified xsi:type="dcterms:W3CDTF">2021-08-09T00:23:01Z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