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1"/>
  <workbookPr defaultThemeVersion="124226"/>
  <mc:AlternateContent xmlns:mc="http://schemas.openxmlformats.org/markup-compatibility/2006">
    <mc:Choice Requires="x15">
      <x15ac:absPath xmlns:x15ac="http://schemas.microsoft.com/office/spreadsheetml/2010/11/ac" url="https://infracomgovt.sharepoint.com/sites/Compliance/Compliance Reporting/"/>
    </mc:Choice>
  </mc:AlternateContent>
  <xr:revisionPtr revIDLastSave="0" documentId="8_{1C98F9DA-6196-4D8C-999D-98D6D8CCBD25}" xr6:coauthVersionLast="47" xr6:coauthVersionMax="47" xr10:uidLastSave="{00000000-0000-0000-0000-000000000000}"/>
  <bookViews>
    <workbookView xWindow="-120" yWindow="-120" windowWidth="29040" windowHeight="15840" firstSheet="1" activeTab="1"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expenses'!$A$1:$E$25</definedName>
    <definedName name="_xlnm.Print_Area" localSheetId="4">'Gifts and benefits'!$A$1:$F$36</definedName>
    <definedName name="_xlnm.Print_Area" localSheetId="2">Hospitality!$A$1:$E$39</definedName>
    <definedName name="_xlnm.Print_Area" localSheetId="0">'Summary and sign-off'!$A$1:$F$23</definedName>
    <definedName name="_xlnm.Print_Area" localSheetId="1">Travel!$A$2:$F$212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1" l="1"/>
  <c r="B122" i="1" l="1"/>
  <c r="B115" i="1"/>
  <c r="B121" i="1"/>
  <c r="B119" i="1"/>
  <c r="B87" i="1"/>
  <c r="B85" i="1"/>
  <c r="B69" i="1"/>
  <c r="B107" i="1"/>
  <c r="B99" i="1"/>
  <c r="D25" i="4" l="1"/>
  <c r="C19" i="3"/>
  <c r="C32" i="2"/>
  <c r="C177" i="1"/>
  <c r="C201" i="1"/>
  <c r="C44" i="1"/>
  <c r="B6" i="13" l="1"/>
  <c r="E60" i="13"/>
  <c r="C60" i="13"/>
  <c r="C27" i="4"/>
  <c r="C26" i="4"/>
  <c r="B60" i="13" l="1"/>
  <c r="B59" i="13"/>
  <c r="D59" i="13"/>
  <c r="B58" i="13"/>
  <c r="D58" i="13"/>
  <c r="D57" i="13"/>
  <c r="B57" i="13"/>
  <c r="D56" i="13"/>
  <c r="B56" i="13"/>
  <c r="D55" i="13"/>
  <c r="B55" i="13"/>
  <c r="B2" i="4"/>
  <c r="B3" i="4"/>
  <c r="B2" i="3"/>
  <c r="B3" i="3"/>
  <c r="B2" i="2"/>
  <c r="B3" i="2"/>
  <c r="B3" i="1"/>
  <c r="B4" i="1"/>
  <c r="F58" i="13" l="1"/>
  <c r="D32" i="2" s="1"/>
  <c r="F60" i="13"/>
  <c r="E25" i="4" s="1"/>
  <c r="F59" i="13"/>
  <c r="D19" i="3" s="1"/>
  <c r="F57" i="13"/>
  <c r="D201" i="1" s="1"/>
  <c r="F56" i="13"/>
  <c r="D177" i="1" s="1"/>
  <c r="F55" i="13"/>
  <c r="D44" i="1" s="1"/>
  <c r="C13" i="13"/>
  <c r="C12" i="13"/>
  <c r="C11" i="13"/>
  <c r="C16" i="13" l="1"/>
  <c r="C17" i="13"/>
  <c r="B5" i="4" l="1"/>
  <c r="B4" i="4"/>
  <c r="B5" i="3"/>
  <c r="B4" i="3"/>
  <c r="B5" i="2"/>
  <c r="B4" i="2"/>
  <c r="B5" i="1"/>
  <c r="C15" i="13" l="1"/>
  <c r="F12" i="13" l="1"/>
  <c r="C25" i="4"/>
  <c r="F11" i="13" s="1"/>
  <c r="F13" i="13" l="1"/>
  <c r="B201" i="1"/>
  <c r="B17" i="13" s="1"/>
  <c r="B177" i="1"/>
  <c r="B16" i="13" s="1"/>
  <c r="B44" i="1"/>
  <c r="B15" i="13" s="1"/>
  <c r="B19" i="3" l="1"/>
  <c r="B13" i="13" s="1"/>
  <c r="B32" i="2"/>
  <c r="B12" i="13" s="1"/>
  <c r="B11" i="13" l="1"/>
  <c r="B20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tc={FCDBED37-9FFF-4C67-9F4E-FF9FDD356469}</author>
  </authors>
  <commentList>
    <comment ref="A12"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4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C62" authorId="1" shapeId="0" xr:uid="{FCDBED37-9FFF-4C67-9F4E-FF9FDD356469}">
      <text>
        <t>[Threaded comment]
Your version of Excel allows you to read this threaded comment; however, any edits to it will get removed if the file is opened in a newer version of Excel. Learn more: https://go.microsoft.com/fwlink/?linkid=870924
Comment:
    @Alison Havill and @Jill Earle, have removed references to David Broome. Please update the master.</t>
      </text>
    </comment>
    <comment ref="A18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<sst xmlns="http://schemas.openxmlformats.org/spreadsheetml/2006/main" count="709" uniqueCount="367">
  <si>
    <t>Chief Executive Expenses, Gifts and Benefits Disclosure - summary &amp; sign-off*</t>
  </si>
  <si>
    <t xml:space="preserve">Organisation Name </t>
  </si>
  <si>
    <t>New Zealand Infrastructure Commission / Te Waihanga</t>
  </si>
  <si>
    <t>Chief Executive**</t>
  </si>
  <si>
    <t>Ross Copland</t>
  </si>
  <si>
    <t>Disclosure period start***</t>
  </si>
  <si>
    <t>Disclosure period end***</t>
  </si>
  <si>
    <t>Agency totals check</t>
  </si>
  <si>
    <t>Chief Executive approval****</t>
  </si>
  <si>
    <t>This disclosure has been approved by the Chief Executive</t>
  </si>
  <si>
    <t>Other sign-off****</t>
  </si>
  <si>
    <t>This disclosure has been approved by the Audit and Risk Committee Chair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</si>
  <si>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</si>
  <si>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</si>
  <si>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</si>
  <si>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</si>
  <si>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Gifts and benefits</t>
  </si>
  <si>
    <t>Count</t>
  </si>
  <si>
    <t>Travel expenses</t>
  </si>
  <si>
    <t>Number offered</t>
  </si>
  <si>
    <t>Hospitality</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</si>
  <si>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</si>
  <si>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</si>
  <si>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</si>
  <si>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</si>
  <si>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</si>
  <si>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</si>
  <si>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</si>
  <si>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</si>
  <si>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</si>
  <si>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</si>
  <si>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</si>
  <si>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</si>
  <si>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</si>
  <si>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</si>
  <si>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</si>
  <si>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</si>
  <si>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</si>
  <si>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</si>
  <si>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</si>
  <si>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</si>
  <si>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</si>
  <si>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</si>
  <si>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</si>
  <si>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</si>
  <si>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</si>
  <si>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</si>
  <si>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</si>
  <si>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</si>
  <si>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</si>
  <si>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</si>
  <si>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</si>
  <si>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</si>
  <si>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</si>
  <si>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</si>
  <si>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</si>
  <si>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</si>
  <si>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</si>
  <si>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</si>
  <si>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 xml:space="preserve">APPENDIX: 2 </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</si>
  <si>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</si>
  <si>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</si>
  <si>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</si>
  <si>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</si>
  <si>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</si>
  <si>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</si>
  <si>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</si>
  <si>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</si>
  <si>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</si>
  <si>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</si>
  <si>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t>Purpose of Travel</t>
  </si>
  <si>
    <t>Type of expense</t>
  </si>
  <si>
    <t>Location(s)</t>
  </si>
  <si>
    <t>Travel to Sydney Australia for stakeholder meetings</t>
  </si>
  <si>
    <t>Australia</t>
  </si>
  <si>
    <t>Taxi home to Wellington airport for SYD  flight</t>
  </si>
  <si>
    <t>Taxi fare - Capital Taxis</t>
  </si>
  <si>
    <t>Wellington</t>
  </si>
  <si>
    <t>Flights from WLG to SYD for stakeholder meetings</t>
  </si>
  <si>
    <t>AIR NZ Flights WLG / SYD including fees</t>
  </si>
  <si>
    <t>Stakeholder meetings</t>
  </si>
  <si>
    <t>Accommodation:  20/05/21 - 21/05/21, The Tank Stream Hotel, Sydney</t>
  </si>
  <si>
    <t>Meal while travelling</t>
  </si>
  <si>
    <t>Lunch</t>
  </si>
  <si>
    <t>Meeting with Infrastructure NSW</t>
  </si>
  <si>
    <t>Taxi fare - GM Cabs</t>
  </si>
  <si>
    <t>Rental car parking for stakeholder meetings, Sydney</t>
  </si>
  <si>
    <t>Car parking for rental vehicle - Wilson Parking</t>
  </si>
  <si>
    <t>Lunch, Sydney Airport</t>
  </si>
  <si>
    <t>Breakfast</t>
  </si>
  <si>
    <t>Meal while travelling post meeting with Major Projects, Canberra</t>
  </si>
  <si>
    <t>Late lunch after stakeholder meeting</t>
  </si>
  <si>
    <t>Accommodation:  22/05/21 - 23/05/21, Four Seasons Hotel, Sydney</t>
  </si>
  <si>
    <t>Meal during travel</t>
  </si>
  <si>
    <t>Dinner</t>
  </si>
  <si>
    <t>Technical Book</t>
  </si>
  <si>
    <t xml:space="preserve">Purchase of book </t>
  </si>
  <si>
    <t>Rental Car for stakeholder meetings</t>
  </si>
  <si>
    <t>Rental car in Sydney - Hertz</t>
  </si>
  <si>
    <t>Travel to Melbourne Australia for stakeholder meetings</t>
  </si>
  <si>
    <t>Flights from SYD to MEL for stakeholder meetings</t>
  </si>
  <si>
    <t>Qantas Airways Flights SYD/MEL</t>
  </si>
  <si>
    <t xml:space="preserve">                                                                                                                                                                                                                                                                                                                                                                                                                                                                                                                                                                                                                           </t>
  </si>
  <si>
    <t>Taxi for travel Melbourne Airport to Melbourne Hotel</t>
  </si>
  <si>
    <t>Taxi fare - Live taxi</t>
  </si>
  <si>
    <t>Accommodation:  23/05/21 - 24/05/21, Crown Promenade Hotel, Melbourne</t>
  </si>
  <si>
    <t>Taxi for travel Melbourne City to Melbourne Airport</t>
  </si>
  <si>
    <t>Taxi fare - Spotto</t>
  </si>
  <si>
    <t>Transport to Melbourne airport</t>
  </si>
  <si>
    <t>Uber fare</t>
  </si>
  <si>
    <t>Flights from MEL to WLG changed due to COVID</t>
  </si>
  <si>
    <t>Qantas Airways flights MEL/WLG</t>
  </si>
  <si>
    <t>Taxi from Wellington Airport to home</t>
  </si>
  <si>
    <t>Taxi fare - Wellington Combined Taxis</t>
  </si>
  <si>
    <t>New Zealand</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</si>
  <si>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</si>
  <si>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</si>
  <si>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</si>
  <si>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r>
      <t xml:space="preserve">Type of expense
</t>
    </r>
    <r>
      <rPr>
        <sz val="10"/>
        <color theme="0"/>
        <rFont val="Arial"/>
        <family val="2"/>
      </rPr>
      <t>(e.g. hotel, airfares, taxis, meals &amp; for how many people)</t>
    </r>
  </si>
  <si>
    <t>Attending and speaking at Back to Business Seminar</t>
  </si>
  <si>
    <t>Flight</t>
  </si>
  <si>
    <t>Auckland</t>
  </si>
  <si>
    <t>Accommodation: 23/07/20 - 24/07/20, Sky City Hotel, Auckland</t>
  </si>
  <si>
    <t xml:space="preserve">Stakeholder Meeting Bill Cashmore,  Deputy Mayor, Auckland Council </t>
  </si>
  <si>
    <t xml:space="preserve">Taxi </t>
  </si>
  <si>
    <t>Lunch meeting with Matt Whineray</t>
  </si>
  <si>
    <t>Meal - 2 people</t>
  </si>
  <si>
    <t>Meal - Dinner</t>
  </si>
  <si>
    <t xml:space="preserve">Stakeholder meetings - Auckland </t>
  </si>
  <si>
    <t>Taxi</t>
  </si>
  <si>
    <t>Stakeholder Meeting: Adrian Littlewood, Auckland Airport</t>
  </si>
  <si>
    <t>Central Taxi</t>
  </si>
  <si>
    <t>Meal - Lunch</t>
  </si>
  <si>
    <t>Returning from attending and speaking at Back to Business Seminar</t>
  </si>
  <si>
    <t>Taxi - Auckland CBD to Airport</t>
  </si>
  <si>
    <t>Attending Construction Clients Group Dinner and Seminar in Queenstown</t>
  </si>
  <si>
    <t xml:space="preserve">Wellington to Queenstown </t>
  </si>
  <si>
    <t>Short term Carparking fee Queenstown Airport - 29 Jul - 01 Aug 20)</t>
  </si>
  <si>
    <t>Queenstown</t>
  </si>
  <si>
    <t xml:space="preserve">Attending Regional Workshops </t>
  </si>
  <si>
    <t>Booking fee for cancelled flight</t>
  </si>
  <si>
    <t>Accommodation: 11/08/20 - 12/08/21, Ascot Park Hotel, Invercargill</t>
  </si>
  <si>
    <t xml:space="preserve">Invercargill </t>
  </si>
  <si>
    <t>Attending Regional Workshops</t>
  </si>
  <si>
    <t>Fuel for Queenstown to Invercargill</t>
  </si>
  <si>
    <t>Stakeholder Meeting - HW Richardson Group</t>
  </si>
  <si>
    <t>Lunch with Scott O'Donnell - HW Richardson</t>
  </si>
  <si>
    <t>Returning to Wellington from Southland meetings</t>
  </si>
  <si>
    <t>Taxi - Queenstown residence to Queenstown Airport</t>
  </si>
  <si>
    <t xml:space="preserve">Queenstown </t>
  </si>
  <si>
    <t>Flight to Wellington following Southland meetings</t>
  </si>
  <si>
    <t>Queenstown to Wellington</t>
  </si>
  <si>
    <t>Car parking</t>
  </si>
  <si>
    <t>Short term Carparking fee Wellington Airport(Meeting with Geoff Cooper)</t>
  </si>
  <si>
    <t xml:space="preserve">Wellington </t>
  </si>
  <si>
    <t>Queenstown/Auckland for stakeholder and Board meetings</t>
  </si>
  <si>
    <t xml:space="preserve">Auckland </t>
  </si>
  <si>
    <t>Board and stakeholder meetings</t>
  </si>
  <si>
    <t>Accommodation:  05/10/20 - 06/10/20, CityLife, Auckland</t>
  </si>
  <si>
    <t>Transport - Te Waihanga Board meeting</t>
  </si>
  <si>
    <t>NZC Taxi</t>
  </si>
  <si>
    <t>Uber</t>
  </si>
  <si>
    <t xml:space="preserve">Auckland to Wellington - Flight </t>
  </si>
  <si>
    <t>Auckland Board meeting</t>
  </si>
  <si>
    <t>Taxi (KiwiCabs)</t>
  </si>
  <si>
    <t>Wellington to Tauranga to present at the National Lifeline Utilities Forum</t>
  </si>
  <si>
    <t xml:space="preserve">Tauranga </t>
  </si>
  <si>
    <t>Transport National Lifeline Utilities Forum</t>
  </si>
  <si>
    <t>Taxi fare</t>
  </si>
  <si>
    <t>Transport to venue of National Lifeline Utilities Forum</t>
  </si>
  <si>
    <t>Transport Wellington CBD to Wellington Airport</t>
  </si>
  <si>
    <t xml:space="preserve">Uber </t>
  </si>
  <si>
    <t>Transport to Airport</t>
  </si>
  <si>
    <t>Te Waihanga Board meeting (Hamilton)</t>
  </si>
  <si>
    <t>Hamilton</t>
  </si>
  <si>
    <t xml:space="preserve">Transport from Airport to Te Waihanga Board meeting venue </t>
  </si>
  <si>
    <t xml:space="preserve">Transport - Te Waihanga Board meeting attendance </t>
  </si>
  <si>
    <t>Auckland to Wellington stakeholder meetings</t>
  </si>
  <si>
    <t xml:space="preserve">Transport - Wellington CBD to Wellington Airport </t>
  </si>
  <si>
    <t>Welliington to Auckland to present at the Infrastructure NZ Conference</t>
  </si>
  <si>
    <t>Transport Auckland Airport to CBD - Stakeholder presenters dinner (Infrastructure NZ)</t>
  </si>
  <si>
    <t>Transport - Stakeholder event</t>
  </si>
  <si>
    <t>Transport - Building Nations' INZ Conference</t>
  </si>
  <si>
    <t>Attending Infrastructure NZ Conference</t>
  </si>
  <si>
    <t>Accommodation:  17/11/20 - 20/11/20, Sky City Hotel, Auckland</t>
  </si>
  <si>
    <t>Transport - Stakeholder Meeting Sean Sweeney, CE, City Rail Link Limited</t>
  </si>
  <si>
    <t>Meals while attending Infrastructure NZ Conference</t>
  </si>
  <si>
    <t>Dinner and beverage, Sky City Hotel</t>
  </si>
  <si>
    <t>Transport - City Rail site visit to Mercury Lane</t>
  </si>
  <si>
    <t>Transport - Wellington CBD to Wellington Airport - Stakeholder event (RAP Flyover - Refining NZ) Cancelled</t>
  </si>
  <si>
    <t>Wellington to Auckland for Stakeholder meetings (HERA; Vertical Construction Leaders Group Meeting - MasterBuilders)</t>
  </si>
  <si>
    <t>Accommodation: 23/11/20 - 24/11/20, The Spencer on Byron, Auckland</t>
  </si>
  <si>
    <t>Transport - Stakeholder event (RAP Flyover - Refining NZ) Cancelled</t>
  </si>
  <si>
    <t>Meals while attending Vertical Construcion Leaders meeting</t>
  </si>
  <si>
    <t>Dinner and breakfast</t>
  </si>
  <si>
    <t>Transport - Vertical Construction Leaders Group meeting</t>
  </si>
  <si>
    <t>Transport - Stakeholder meeting, Heavy Engineering Research Association</t>
  </si>
  <si>
    <t>Transport - Stakeholder meeting, Vertical Construction Leaders Group meeting</t>
  </si>
  <si>
    <t>Transport - Stakeholder site visit</t>
  </si>
  <si>
    <t>Meals with Stakeholders</t>
  </si>
  <si>
    <t>Lunch with Dr Troy Coyle, CE, HERA</t>
  </si>
  <si>
    <t>Wellington Christchurch to attend the Board Meeting</t>
  </si>
  <si>
    <t>Flights</t>
  </si>
  <si>
    <t>Christchurch</t>
  </si>
  <si>
    <t>Transport - Christchurch Airport to Te Waihanga Board meeting venue</t>
  </si>
  <si>
    <t>Transport  to accommodation</t>
  </si>
  <si>
    <t>Uber to George Hotel</t>
  </si>
  <si>
    <t xml:space="preserve">Meals while travelling </t>
  </si>
  <si>
    <t>Breakfast in advance of Regional Stakeholder meetings</t>
  </si>
  <si>
    <t>Transport - Meeting Advanced Infrastructure and Digital Assets Client Forum, Canterbury University</t>
  </si>
  <si>
    <t>Transport - Wellington Airport to home</t>
  </si>
  <si>
    <t>Queenstown Auckland Stakeholder Meetings (Raveen Jaduram, Kevin Burt, Alignments of Construction and other Groups. BECA)</t>
  </si>
  <si>
    <t xml:space="preserve">Queenstown to Auckland </t>
  </si>
  <si>
    <t>Transport - Auckland Airport to Karaka</t>
  </si>
  <si>
    <t xml:space="preserve">Stakeholder meetings </t>
  </si>
  <si>
    <t>Accommodation: 13/12/20 - 14/12/20, Sky City Hotel, Auckland</t>
  </si>
  <si>
    <t>Transport - Stakeholder meeting, Mike Quirk, BECA</t>
  </si>
  <si>
    <t>Transport - Auckland CBD to Auckland Airport</t>
  </si>
  <si>
    <t>Wellington to Auckland for Meetings (John Hemi and Graham Mitchell)</t>
  </si>
  <si>
    <t>Transport - Home to Wellington Airport</t>
  </si>
  <si>
    <t>Accommmodation: 11/01/21 - 12/01/21, Bridgehouse Lodge, Warkworth</t>
  </si>
  <si>
    <t>Warkworth</t>
  </si>
  <si>
    <t xml:space="preserve">Hertz Rental Car </t>
  </si>
  <si>
    <t>Stakeholder meetings, Jim Stabback</t>
  </si>
  <si>
    <t>Wilson Carparking for rental car</t>
  </si>
  <si>
    <t>Stakeholder meeting (Jim Stabback, Auckland Council)</t>
  </si>
  <si>
    <t>Parking for rental car</t>
  </si>
  <si>
    <t>Carparking - Civic Carpark for rental car</t>
  </si>
  <si>
    <t>Z Tom Pearce, Petrol refill in rental car</t>
  </si>
  <si>
    <t>Cancelled flight fees</t>
  </si>
  <si>
    <t>Cancelled flight fee</t>
  </si>
  <si>
    <t>Transport - Conference Venue to Accommodation</t>
  </si>
  <si>
    <t>Hastings</t>
  </si>
  <si>
    <t>Transport - Conference Venue to Airport</t>
  </si>
  <si>
    <t>Napier</t>
  </si>
  <si>
    <t>Wellington to Auckand for BIP/Industry Workshop (3 Waters and Digital Engineering, flights provided at Sponsors expenses. Refer Gifts and Benefits</t>
  </si>
  <si>
    <t>Transport - Ellerslie to Auckland Airport</t>
  </si>
  <si>
    <t>BIP/Industry Workshop</t>
  </si>
  <si>
    <t>Flight booking fee</t>
  </si>
  <si>
    <t>Wellington to Auckland to attend Board Meeting in Auckland and meetings with Bell Gully and the Local Government Reference Group</t>
  </si>
  <si>
    <t>Transport from home to Wellington Airport</t>
  </si>
  <si>
    <t>Flights to attend Board Meeting and stakeholder meetings in Auckland</t>
  </si>
  <si>
    <t>AIR NZ flights WLG/AKL/WLG including fees</t>
  </si>
  <si>
    <t>Transport from Auckland Airport to Auckland CBD</t>
  </si>
  <si>
    <t>Taxi fare - Taxi Fare Group</t>
  </si>
  <si>
    <t>Board meeting, stakeholder meetings</t>
  </si>
  <si>
    <t>Accommodation:  22/04/21 - 23/04/21, Sky City Hotel, Auckland</t>
  </si>
  <si>
    <t>Dinner during travel plus staff member, Te Waihanga</t>
  </si>
  <si>
    <t>Transport from Auckland CBD to Auckland Airport</t>
  </si>
  <si>
    <t>Transport Wellington Airport to home</t>
  </si>
  <si>
    <t>Travel to Palmerston North to attend Board Meeting</t>
  </si>
  <si>
    <t>Palmerston North</t>
  </si>
  <si>
    <t>Flights to attend Board Meeting</t>
  </si>
  <si>
    <t>Travel to Auckland to speak at Auckland University</t>
  </si>
  <si>
    <t>Flights to attend speaking engagement in Auckland</t>
  </si>
  <si>
    <t>Auckland transport for pre-speaking engagement meeting</t>
  </si>
  <si>
    <t>Taxi fare - Auckland Co-op Taxis</t>
  </si>
  <si>
    <t>Transport from Auckland University to Auckland Airport</t>
  </si>
  <si>
    <t>Transport from Wellington Airport to home</t>
  </si>
  <si>
    <t>Travel to Auckland NZSF/NZ Infrastructure Workshop and stakeholder engagement meetings with CRL and CC2M</t>
  </si>
  <si>
    <t>Flights to attend Auckland stakeholder meetings</t>
  </si>
  <si>
    <t>AIR NZ flights WLG/AKL/WLG inlcuding fees</t>
  </si>
  <si>
    <t>Transport from Auckland Airport to Newmarket for workshop</t>
  </si>
  <si>
    <t>Transport to stakeholder meeting with CRL</t>
  </si>
  <si>
    <t>Taxi fare - Central Taxi</t>
  </si>
  <si>
    <t>Transport to stakeholder meeting with CC2M Chair</t>
  </si>
  <si>
    <t>Transport form Auckland CBD to Auckland Airport</t>
  </si>
  <si>
    <t>Taxi fare - Crown Cabs Ltd</t>
  </si>
  <si>
    <t>Travel to Auckland to be on the Panel for Seminar: Thriving or diving? Secrets to achieving successful outcomes in our sectors</t>
  </si>
  <si>
    <t>Transport from Wellington CBD to Wellington Airport</t>
  </si>
  <si>
    <t>Flights to attend Panel discussion in Auckland</t>
  </si>
  <si>
    <t>Transport from Auckland CBD to Ellerslie</t>
  </si>
  <si>
    <t>Travel to Whangarei - Iwi Engagement Meeting</t>
  </si>
  <si>
    <t>Flights to attend Iwi Engagement meeting in Whangarei</t>
  </si>
  <si>
    <t>AIR NZ flights WLG/AKL/WRE/AKL/WLG including fees</t>
  </si>
  <si>
    <t>Auckland/Whangarei</t>
  </si>
  <si>
    <t>Whangarei</t>
  </si>
  <si>
    <t>Taxi fare - Kiwi Cabs Ltd</t>
  </si>
  <si>
    <t>Travel to Hamilton - Iwi Engagement Meeting</t>
  </si>
  <si>
    <t>Meetings Cancelled</t>
  </si>
  <si>
    <t>Flights to attend Iwi Engagement meeting in Hamilton</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</si>
  <si>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</si>
  <si>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</si>
  <si>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</si>
  <si>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</si>
  <si>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Business meetings within the CBD</t>
  </si>
  <si>
    <t>Regional Sectors Manager Special Interest Group</t>
  </si>
  <si>
    <t xml:space="preserve">Meeting with Climate Change </t>
  </si>
  <si>
    <t>Transport - Wellington CBD to Wellington CBD, meeting with Treasury</t>
  </si>
  <si>
    <t>Carparking to attend Stakeholder Dinner (Morrison &amp; Co)</t>
  </si>
  <si>
    <t>Te Papa</t>
  </si>
  <si>
    <t xml:space="preserve">CE's Climate Change Meeting - MBIE </t>
  </si>
  <si>
    <t>Lime Scooter</t>
  </si>
  <si>
    <t>Meeting with Peter Mersi - Ministry of Transport</t>
  </si>
  <si>
    <t>Transport - home to Welington CBD, Stakeholder breakfast</t>
  </si>
  <si>
    <t>Transport - Office (WLG CBD) to Te Aro, Civil Contractors Meeting</t>
  </si>
  <si>
    <t>Transport - Te Aro to Office (WLG CBD), Civil Contractors Meeting</t>
  </si>
  <si>
    <t>Transport within Wellington CBD for meeting with Minister</t>
  </si>
  <si>
    <t>Transport within Wellington CBD to Wellington meetings</t>
  </si>
  <si>
    <t>Amalgamated Taxis</t>
  </si>
  <si>
    <t>Transport within Wellington CBD to 2021 Europe Day Reception, Parliament</t>
  </si>
  <si>
    <t>Travel from home to NZ Infrastructure Commission Symposium</t>
  </si>
  <si>
    <t>Travel within Wellington CBD to Construction Sector Accor Agencies CE Meeting</t>
  </si>
  <si>
    <t>Subtotal - local travel</t>
  </si>
  <si>
    <t>Total travel expenses</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</si>
  <si>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</si>
  <si>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</si>
  <si>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</si>
  <si>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</si>
  <si>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</si>
  <si>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Stakeholder lunch - Gusto Restaurant, SkyCity</t>
  </si>
  <si>
    <t>Lunch with Graham Mitchell (CE, Crown Infrastructure Partners)</t>
  </si>
  <si>
    <t>Stakeholder dinner - Huami Restaurant, SkyCity</t>
  </si>
  <si>
    <t>Dinner with Resolve Group for 4 (Te Waihanga's Richard MacGeorge also attended)</t>
  </si>
  <si>
    <t>Stakeholder dinner - Amazonita Restaurant</t>
  </si>
  <si>
    <t>Dinner with Christchurch City Council (Piers Lehmann) for 3 (Te Waihanga's Blake Lepper also attended)</t>
  </si>
  <si>
    <t xml:space="preserve">Christchurch </t>
  </si>
  <si>
    <t>Stakeholder dinner - Monsoon Poon restaurant</t>
  </si>
  <si>
    <t>Dinner with Strategy Workshop attendees/stakeholders for 7 (from Construction Sector Accord: MBIE; NZTA; Watercare; Fletcher Building; Tuhura Consulting; NZ Construction Industry Council)</t>
  </si>
  <si>
    <t xml:space="preserve">Introductory lunch meeting - Federal Street Deli </t>
  </si>
  <si>
    <t>Kevin Burt, Fortescue AU</t>
  </si>
  <si>
    <t>Recruitment - Harbourside Ocean Bar Grill</t>
  </si>
  <si>
    <t>Lunch with shortlisted candidate John Hemi</t>
  </si>
  <si>
    <t>Recruitment - Lobby Lounge, Intercontinental Hotel)</t>
  </si>
  <si>
    <t>Coffee with Te Waihanga's Peter Murray and John Hemi</t>
  </si>
  <si>
    <t>Stakeholder engagment - Moss Café, Wellington</t>
  </si>
  <si>
    <t>Meeting with Treasury officials Liz Innes, Craig Murphy and Aaron Matthews</t>
  </si>
  <si>
    <t>Stakeholder meeting - Strozzi Ristorante Caffeteria</t>
  </si>
  <si>
    <t>Coffee with Michel Masson, Infrastructure Victoria</t>
  </si>
  <si>
    <t>Melbourne</t>
  </si>
  <si>
    <t>Dinner following speaking engagement at University of Auckland - Shadows</t>
  </si>
  <si>
    <t>Dinner x 4 University of Auckland academic staff (Jason Ingham and 3 staff)</t>
  </si>
  <si>
    <t>Stakeholder meeting - Bird On A Wire</t>
  </si>
  <si>
    <t>Coffee with Graham Mitchell, Crown Infrastructure Partners</t>
  </si>
  <si>
    <t>Lunch post meeting with Stakeholders - Mezze Bar Durham East</t>
  </si>
  <si>
    <t>Lunch stakeholders:  Leigh Auton, Tommy Parker, x 4 Te Waihanga staff</t>
  </si>
  <si>
    <t>Stakeholder meeting - MossCaff</t>
  </si>
  <si>
    <t>Coffee with stakeholder</t>
  </si>
  <si>
    <t>Meeting with Stakeholder - Peter Gluckman</t>
  </si>
  <si>
    <t>Coffee with Peter Gluckman, University of Auckland</t>
  </si>
  <si>
    <t xml:space="preserve">Total hospitality expenses </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</si>
  <si>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</si>
  <si>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</si>
  <si>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</si>
  <si>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</si>
  <si>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Linkdin Premium Business Subscription</t>
  </si>
  <si>
    <t>Subscription, monthly</t>
  </si>
  <si>
    <t>Cellphone (Annualised)</t>
  </si>
  <si>
    <t>Phone and data cost</t>
  </si>
  <si>
    <t xml:space="preserve">Total other expenses </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</si>
  <si>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</si>
  <si>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</si>
  <si>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</si>
  <si>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</si>
  <si>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</si>
  <si>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</si>
  <si>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</si>
  <si>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</si>
  <si>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</si>
  <si>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Dinner hosted by Morrison &amp; Co at their office</t>
  </si>
  <si>
    <t>Morrison &amp; Co</t>
  </si>
  <si>
    <t>Flights, accommodation and breakfast for Ross Copland as Keynote Address at Road Infrastructure Management Forum in Napier</t>
  </si>
  <si>
    <t>University of Auckland</t>
  </si>
  <si>
    <t>Flights to Auckland to attend BIP/Industry Workshop Theme 1 (3 Waters) and Theme 2 (Digital Engineering)</t>
  </si>
  <si>
    <t>University of Canterbury</t>
  </si>
  <si>
    <t>Total count of gift/benefit entries:</t>
  </si>
  <si>
    <t>Offered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</si>
</sst>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sz val="14"/>
      <color theme="1"/>
      <name val="Arial"/>
      <family val="2"/>
    </font>
    <font>
      <b/>
      <sz val="14"/>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7">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8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167" fontId="11" fillId="10" borderId="3" xfId="0" applyNumberFormat="1" applyFont="1" applyFill="1" applyBorder="1" applyAlignment="1" applyProtection="1">
      <alignment horizontal="right" vertical="center"/>
      <protection locked="0"/>
    </xf>
    <xf numFmtId="0" fontId="0" fillId="11" borderId="0" xfId="0" applyFill="1" applyAlignment="1" applyProtection="1">
      <alignment wrapText="1"/>
      <protection locked="0"/>
    </xf>
    <xf numFmtId="0" fontId="29" fillId="0" borderId="0" xfId="0" applyFont="1" applyProtection="1"/>
    <xf numFmtId="0" fontId="30" fillId="0" borderId="0" xfId="0" applyFont="1" applyProtection="1"/>
    <xf numFmtId="167" fontId="17" fillId="10" borderId="3" xfId="0" applyNumberFormat="1" applyFont="1" applyFill="1" applyBorder="1" applyAlignment="1" applyProtection="1">
      <alignment horizontal="right" vertical="center"/>
      <protection locked="0"/>
    </xf>
    <xf numFmtId="164" fontId="17" fillId="10" borderId="4" xfId="0" applyNumberFormat="1" applyFont="1" applyFill="1" applyBorder="1" applyAlignment="1" applyProtection="1">
      <alignment vertical="center" wrapText="1"/>
      <protection locked="0"/>
    </xf>
    <xf numFmtId="0" fontId="17" fillId="10" borderId="4" xfId="0" applyFont="1" applyFill="1" applyBorder="1" applyAlignment="1" applyProtection="1">
      <alignment vertical="center" wrapText="1"/>
      <protection locked="0"/>
    </xf>
    <xf numFmtId="0" fontId="17" fillId="10" borderId="5" xfId="0" applyFont="1" applyFill="1" applyBorder="1" applyAlignment="1" applyProtection="1">
      <alignment vertical="center" wrapText="1"/>
      <protection locked="0"/>
    </xf>
    <xf numFmtId="0" fontId="4" fillId="11" borderId="0" xfId="0" applyFont="1" applyFill="1" applyAlignment="1" applyProtection="1">
      <alignment wrapText="1"/>
      <protection locked="0"/>
    </xf>
    <xf numFmtId="0" fontId="4" fillId="0" borderId="0" xfId="0" applyFont="1" applyProtection="1">
      <protection locked="0"/>
    </xf>
    <xf numFmtId="0" fontId="4" fillId="0" borderId="0" xfId="0" applyFont="1" applyAlignment="1" applyProtection="1">
      <alignment wrapText="1"/>
      <protection locked="0"/>
    </xf>
    <xf numFmtId="0" fontId="0" fillId="11" borderId="0" xfId="0" applyFont="1" applyFill="1" applyAlignment="1" applyProtection="1">
      <alignment wrapText="1"/>
      <protection locked="0"/>
    </xf>
    <xf numFmtId="0" fontId="11" fillId="10" borderId="5" xfId="0" applyFont="1" applyFill="1" applyBorder="1" applyAlignment="1" applyProtection="1">
      <alignment vertical="top" wrapText="1"/>
      <protection locked="0"/>
    </xf>
    <xf numFmtId="167" fontId="11" fillId="10" borderId="3" xfId="0" applyNumberFormat="1" applyFont="1" applyFill="1" applyBorder="1" applyAlignment="1" applyProtection="1">
      <alignment horizontal="right" vertical="top"/>
      <protection locked="0"/>
    </xf>
    <xf numFmtId="164" fontId="11" fillId="10" borderId="4" xfId="0" applyNumberFormat="1" applyFont="1" applyFill="1" applyBorder="1" applyAlignment="1" applyProtection="1">
      <alignment vertical="top" wrapText="1"/>
      <protection locked="0"/>
    </xf>
    <xf numFmtId="0" fontId="11" fillId="10" borderId="4" xfId="0" applyFont="1" applyFill="1" applyBorder="1" applyAlignment="1" applyProtection="1">
      <alignment vertical="top" wrapText="1"/>
      <protection locked="0"/>
    </xf>
    <xf numFmtId="0" fontId="0" fillId="0" borderId="0" xfId="0" applyFont="1" applyAlignment="1" applyProtection="1">
      <alignment wrapText="1"/>
      <protection locked="0"/>
    </xf>
    <xf numFmtId="167" fontId="17" fillId="10" borderId="3" xfId="0" applyNumberFormat="1" applyFont="1" applyFill="1" applyBorder="1" applyAlignment="1" applyProtection="1">
      <alignment vertical="center"/>
      <protection locked="0"/>
    </xf>
    <xf numFmtId="164" fontId="11" fillId="0" borderId="4" xfId="0" applyNumberFormat="1" applyFont="1" applyFill="1" applyBorder="1" applyAlignment="1" applyProtection="1">
      <alignment vertical="center" wrapText="1"/>
      <protection locked="0"/>
    </xf>
    <xf numFmtId="0" fontId="27" fillId="3"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Jill Earle" id="{00673459-1A55-4AA5-81FC-1D8C04681EB7}" userId="Jill.Earle@infracom.govt.nz" providerId="PeoplePicker"/>
  <person displayName="Alison Havill" id="{101E42B4-3388-4948-BE8A-9D1EF08770EB}" userId="Alison.Havill@infracom.govt.nz" providerId="PeoplePicker"/>
  <person displayName="Jasmine Tietjens" id="{38D251D5-263C-46D6-A33C-FC1437299D73}" userId="S::jasmine.tietjens@infracom.govt.nz::693fccfe-b334-4a57-8d46-3b2a615799b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62" dT="2020-11-04T05:25:39.23" personId="{38D251D5-263C-46D6-A33C-FC1437299D73}" id="{FCDBED37-9FFF-4C67-9F4E-FF9FDD356469}">
    <text>@Alison Havill and @Jill Earle, have removed references to David Broome. Please update the master.</text>
    <mentions>
      <mention mentionpersonId="{101E42B4-3388-4948-BE8A-9D1EF08770EB}" mentionId="{EA67F4E4-11EB-42E6-9D46-A674EC542E9E}" startIndex="0" length="14"/>
      <mention mentionpersonId="{00673459-1A55-4AA5-81FC-1D8C04681EB7}" mentionId="{D520C97E-8734-4769-B263-BBF7C6AFF167}" startIndex="19" length="11"/>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8" sqref="G7:G8"/>
    </sheetView>
  </sheetViews>
  <sheetFormatPr defaultColWidth="0" defaultRowHeight="12.75" zeroHeight="1"/>
  <cols>
    <col min="1" max="1" width="35.570312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c r="A1" s="163" t="s">
        <v>0</v>
      </c>
      <c r="B1" s="163"/>
      <c r="C1" s="163"/>
      <c r="D1" s="163"/>
      <c r="E1" s="163"/>
      <c r="F1" s="163"/>
      <c r="G1" s="46"/>
      <c r="H1" s="46"/>
      <c r="I1" s="46"/>
      <c r="J1" s="46"/>
      <c r="K1" s="46"/>
    </row>
    <row r="2" spans="1:11" ht="21" customHeight="1">
      <c r="A2" s="4" t="s">
        <v>1</v>
      </c>
      <c r="B2" s="164" t="s">
        <v>2</v>
      </c>
      <c r="C2" s="164"/>
      <c r="D2" s="164"/>
      <c r="E2" s="164"/>
      <c r="F2" s="164"/>
      <c r="G2" s="46"/>
      <c r="H2" s="46"/>
      <c r="I2" s="46"/>
      <c r="J2" s="46"/>
      <c r="K2" s="46"/>
    </row>
    <row r="3" spans="1:11" ht="21" customHeight="1">
      <c r="A3" s="4" t="s">
        <v>3</v>
      </c>
      <c r="B3" s="164" t="s">
        <v>4</v>
      </c>
      <c r="C3" s="164"/>
      <c r="D3" s="164"/>
      <c r="E3" s="164"/>
      <c r="F3" s="164"/>
      <c r="G3" s="46"/>
      <c r="H3" s="46"/>
      <c r="I3" s="46"/>
      <c r="J3" s="46"/>
      <c r="K3" s="46"/>
    </row>
    <row r="4" spans="1:11" ht="21" customHeight="1">
      <c r="A4" s="4" t="s">
        <v>5</v>
      </c>
      <c r="B4" s="165">
        <v>44013</v>
      </c>
      <c r="C4" s="165"/>
      <c r="D4" s="165"/>
      <c r="E4" s="165"/>
      <c r="F4" s="165"/>
      <c r="G4" s="46"/>
      <c r="H4" s="46"/>
      <c r="I4" s="46"/>
      <c r="J4" s="46"/>
      <c r="K4" s="46"/>
    </row>
    <row r="5" spans="1:11" ht="21" customHeight="1">
      <c r="A5" s="4" t="s">
        <v>6</v>
      </c>
      <c r="B5" s="165">
        <v>44377</v>
      </c>
      <c r="C5" s="165"/>
      <c r="D5" s="165"/>
      <c r="E5" s="165"/>
      <c r="F5" s="165"/>
      <c r="G5" s="46"/>
      <c r="H5" s="46"/>
      <c r="I5" s="46"/>
      <c r="J5" s="46"/>
      <c r="K5" s="46"/>
    </row>
    <row r="6" spans="1:11" ht="21" customHeight="1">
      <c r="A6" s="4" t="s">
        <v>7</v>
      </c>
      <c r="B6" s="162" t="str">
        <f>IF(AND(Travel!B8&lt;&gt;A30,Hospitality!B7&lt;&gt;A30,'All other expenses'!B7&lt;&gt;A30,'Gifts and benefits'!B7&lt;&gt;A30),A31,IF(AND(Travel!B8=A30,Hospitality!B7=A30,'All other expenses'!B7=A30,'Gifts and benefits'!B7=A30),A33,A32))</f>
        <v>Data and totals checked on all sheets</v>
      </c>
      <c r="C6" s="162"/>
      <c r="D6" s="162"/>
      <c r="E6" s="162"/>
      <c r="F6" s="162"/>
      <c r="G6" s="34"/>
      <c r="H6" s="46"/>
      <c r="I6" s="46"/>
      <c r="J6" s="46"/>
      <c r="K6" s="46"/>
    </row>
    <row r="7" spans="1:11" ht="21" customHeight="1">
      <c r="A7" s="4" t="s">
        <v>8</v>
      </c>
      <c r="B7" s="161" t="s">
        <v>9</v>
      </c>
      <c r="C7" s="161"/>
      <c r="D7" s="161"/>
      <c r="E7" s="161"/>
      <c r="F7" s="161"/>
      <c r="G7" s="34"/>
      <c r="H7" s="46"/>
      <c r="I7" s="46"/>
      <c r="J7" s="46"/>
      <c r="K7" s="46"/>
    </row>
    <row r="8" spans="1:11" ht="21" customHeight="1">
      <c r="A8" s="4" t="s">
        <v>10</v>
      </c>
      <c r="B8" s="161" t="s">
        <v>11</v>
      </c>
      <c r="C8" s="161"/>
      <c r="D8" s="161"/>
      <c r="E8" s="161"/>
      <c r="F8" s="161"/>
      <c r="G8" s="34"/>
      <c r="H8" s="46"/>
      <c r="I8" s="46"/>
      <c r="J8" s="46"/>
      <c r="K8" s="46"/>
    </row>
    <row r="9" spans="1:11" ht="66.75" customHeight="1">
      <c r="A9" s="160" t="s">
        <v>12</v>
      </c>
      <c r="B9" s="160"/>
      <c r="C9" s="160"/>
      <c r="D9" s="160"/>
      <c r="E9" s="160"/>
      <c r="F9" s="160"/>
      <c r="G9" s="34"/>
      <c r="H9" s="46"/>
      <c r="I9" s="46"/>
      <c r="J9" s="46"/>
      <c r="K9" s="46"/>
    </row>
    <row r="10" spans="1:11" s="110" customFormat="1" ht="36" customHeight="1">
      <c r="A10" s="104" t="s">
        <v>13</v>
      </c>
      <c r="B10" s="105" t="s">
        <v>14</v>
      </c>
      <c r="C10" s="105" t="s">
        <v>15</v>
      </c>
      <c r="D10" s="106"/>
      <c r="E10" s="107" t="s">
        <v>16</v>
      </c>
      <c r="F10" s="108" t="s">
        <v>17</v>
      </c>
      <c r="G10" s="109"/>
      <c r="H10" s="109"/>
      <c r="I10" s="109"/>
      <c r="J10" s="109"/>
      <c r="K10" s="109"/>
    </row>
    <row r="11" spans="1:11" ht="27.75" customHeight="1">
      <c r="A11" s="10" t="s">
        <v>18</v>
      </c>
      <c r="B11" s="75">
        <f>B15+B16+B17</f>
        <v>17760.88</v>
      </c>
      <c r="C11" s="82" t="str">
        <f>IF(Travel!B7="",A34,Travel!B7)</f>
        <v>Figures exclude GST</v>
      </c>
      <c r="D11" s="8"/>
      <c r="E11" s="10" t="s">
        <v>19</v>
      </c>
      <c r="F11" s="56">
        <f>'Gifts and benefits'!C25</f>
        <v>3</v>
      </c>
      <c r="G11" s="47"/>
      <c r="H11" s="47"/>
      <c r="I11" s="47"/>
      <c r="J11" s="47"/>
      <c r="K11" s="47"/>
    </row>
    <row r="12" spans="1:11" ht="27.75" customHeight="1">
      <c r="A12" s="10" t="s">
        <v>20</v>
      </c>
      <c r="B12" s="75">
        <f>Hospitality!B32</f>
        <v>1154.4899999999998</v>
      </c>
      <c r="C12" s="82" t="str">
        <f>IF(Hospitality!B6="",A34,Hospitality!B6)</f>
        <v>Figures exclude GST</v>
      </c>
      <c r="D12" s="8"/>
      <c r="E12" s="10" t="s">
        <v>21</v>
      </c>
      <c r="F12" s="56">
        <f>'Gifts and benefits'!C26</f>
        <v>3</v>
      </c>
      <c r="G12" s="47"/>
      <c r="H12" s="47"/>
      <c r="I12" s="47"/>
      <c r="J12" s="47"/>
      <c r="K12" s="47"/>
    </row>
    <row r="13" spans="1:11" ht="27.75" customHeight="1">
      <c r="A13" s="10" t="s">
        <v>22</v>
      </c>
      <c r="B13" s="75">
        <f>'All other expenses'!B19</f>
        <v>525.55999999999995</v>
      </c>
      <c r="C13" s="82" t="str">
        <f>IF('All other expenses'!B6="",A34,'All other expenses'!B6)</f>
        <v>Figures exclude GST</v>
      </c>
      <c r="D13" s="8"/>
      <c r="E13" s="10" t="s">
        <v>23</v>
      </c>
      <c r="F13" s="56">
        <f>'Gifts and benefits'!C27</f>
        <v>0</v>
      </c>
      <c r="G13" s="46"/>
      <c r="H13" s="46"/>
      <c r="I13" s="46"/>
      <c r="J13" s="46"/>
      <c r="K13" s="46"/>
    </row>
    <row r="14" spans="1:11" ht="12.75" customHeight="1">
      <c r="A14" s="9"/>
      <c r="B14" s="76"/>
      <c r="C14" s="83"/>
      <c r="D14" s="57"/>
      <c r="E14" s="8"/>
      <c r="F14" s="58"/>
      <c r="G14" s="26"/>
      <c r="H14" s="26"/>
      <c r="I14" s="26"/>
      <c r="J14" s="26"/>
      <c r="K14" s="26"/>
    </row>
    <row r="15" spans="1:11" ht="27.75" customHeight="1">
      <c r="A15" s="11" t="s">
        <v>24</v>
      </c>
      <c r="B15" s="77">
        <f>Travel!B44</f>
        <v>4194.8999999999996</v>
      </c>
      <c r="C15" s="84" t="str">
        <f>C11</f>
        <v>Figures exclude GST</v>
      </c>
      <c r="D15" s="8"/>
      <c r="E15" s="8"/>
      <c r="F15" s="58"/>
      <c r="G15" s="46"/>
      <c r="H15" s="46"/>
      <c r="I15" s="46"/>
      <c r="J15" s="46"/>
      <c r="K15" s="46"/>
    </row>
    <row r="16" spans="1:11" ht="27.75" customHeight="1">
      <c r="A16" s="11" t="s">
        <v>25</v>
      </c>
      <c r="B16" s="77">
        <f>Travel!B177</f>
        <v>13408.71</v>
      </c>
      <c r="C16" s="84" t="str">
        <f>C11</f>
        <v>Figures exclude GST</v>
      </c>
      <c r="D16" s="59"/>
      <c r="E16" s="8"/>
      <c r="F16" s="60"/>
      <c r="G16" s="46"/>
      <c r="H16" s="46"/>
      <c r="I16" s="46"/>
      <c r="J16" s="46"/>
      <c r="K16" s="46"/>
    </row>
    <row r="17" spans="1:11" ht="27.75" customHeight="1">
      <c r="A17" s="11" t="s">
        <v>26</v>
      </c>
      <c r="B17" s="77">
        <f>Travel!B201</f>
        <v>157.27000000000004</v>
      </c>
      <c r="C17" s="84" t="str">
        <f>C11</f>
        <v>Figures exclude GST</v>
      </c>
      <c r="D17" s="8"/>
      <c r="E17" s="8"/>
      <c r="F17" s="60"/>
      <c r="G17" s="46"/>
      <c r="H17" s="46"/>
      <c r="I17" s="46"/>
      <c r="J17" s="46"/>
      <c r="K17" s="46"/>
    </row>
    <row r="18" spans="1:11" ht="27.75" customHeight="1">
      <c r="A18" s="27"/>
      <c r="B18" s="22"/>
      <c r="C18" s="27"/>
      <c r="D18" s="7"/>
      <c r="E18" s="7"/>
      <c r="F18" s="61"/>
      <c r="G18" s="62"/>
      <c r="H18" s="62"/>
      <c r="I18" s="62"/>
      <c r="J18" s="62"/>
      <c r="K18" s="62"/>
    </row>
    <row r="19" spans="1:11">
      <c r="A19" s="52"/>
      <c r="B19" s="25"/>
      <c r="C19" s="26"/>
      <c r="D19" s="27"/>
      <c r="E19" s="27"/>
      <c r="F19" s="27"/>
      <c r="G19" s="27"/>
      <c r="H19" s="27"/>
      <c r="I19" s="27"/>
      <c r="J19" s="27"/>
      <c r="K19" s="27"/>
    </row>
    <row r="20" spans="1:11">
      <c r="A20" s="23"/>
      <c r="B20" s="53"/>
      <c r="C20" s="53"/>
      <c r="D20" s="26"/>
      <c r="E20" s="26"/>
      <c r="F20" s="26"/>
      <c r="G20" s="27"/>
      <c r="H20" s="27"/>
      <c r="I20" s="27"/>
      <c r="J20" s="27"/>
      <c r="K20" s="27"/>
    </row>
    <row r="21" spans="1:11" ht="12.6" customHeight="1">
      <c r="A21" s="23"/>
      <c r="B21" s="53"/>
      <c r="C21" s="53"/>
      <c r="D21" s="20"/>
      <c r="E21" s="27"/>
      <c r="F21" s="27"/>
      <c r="G21" s="27"/>
      <c r="H21" s="27"/>
      <c r="I21" s="27"/>
      <c r="J21" s="27"/>
      <c r="K21" s="27"/>
    </row>
    <row r="22" spans="1:11" ht="12.6" customHeight="1">
      <c r="A22" s="23"/>
      <c r="B22" s="53"/>
      <c r="C22" s="53"/>
      <c r="D22" s="20"/>
      <c r="E22" s="27"/>
      <c r="F22" s="27"/>
      <c r="G22" s="27"/>
      <c r="H22" s="27"/>
      <c r="I22" s="27"/>
      <c r="J22" s="27"/>
      <c r="K22" s="27"/>
    </row>
    <row r="23" spans="1:11" ht="12.6" customHeight="1">
      <c r="A23" s="23"/>
      <c r="B23" s="53"/>
      <c r="C23" s="53"/>
      <c r="D23" s="20"/>
      <c r="E23" s="27"/>
      <c r="F23" s="27"/>
      <c r="G23" s="27"/>
      <c r="H23" s="27"/>
      <c r="I23" s="27"/>
      <c r="J23" s="27"/>
      <c r="K23" s="27"/>
    </row>
    <row r="24" spans="1:11">
      <c r="A24" s="40"/>
      <c r="B24" s="27"/>
      <c r="C24" s="27"/>
      <c r="D24" s="27"/>
      <c r="E24" s="27"/>
      <c r="F24" s="46"/>
      <c r="G24" s="46"/>
      <c r="H24" s="46"/>
      <c r="I24" s="46"/>
      <c r="J24" s="46"/>
      <c r="K24" s="46"/>
    </row>
    <row r="25" spans="1:11" hidden="1">
      <c r="A25" s="14" t="s">
        <v>27</v>
      </c>
      <c r="B25" s="15"/>
      <c r="C25" s="15"/>
      <c r="D25" s="15"/>
      <c r="E25" s="15"/>
      <c r="F25" s="15"/>
      <c r="G25" s="46"/>
      <c r="H25" s="46"/>
      <c r="I25" s="46"/>
      <c r="J25" s="46"/>
      <c r="K25" s="46"/>
    </row>
    <row r="26" spans="1:11" ht="12.75" hidden="1" customHeight="1">
      <c r="A26" s="13" t="s">
        <v>28</v>
      </c>
      <c r="B26" s="6"/>
      <c r="C26" s="6"/>
      <c r="D26" s="13"/>
      <c r="E26" s="13"/>
      <c r="F26" s="13"/>
      <c r="G26" s="46"/>
      <c r="H26" s="46"/>
      <c r="I26" s="46"/>
      <c r="J26" s="46"/>
      <c r="K26" s="46"/>
    </row>
    <row r="27" spans="1:11" hidden="1">
      <c r="A27" s="12" t="s">
        <v>29</v>
      </c>
      <c r="B27" s="12"/>
      <c r="C27" s="12"/>
      <c r="D27" s="12"/>
      <c r="E27" s="12"/>
      <c r="F27" s="12"/>
      <c r="G27" s="46"/>
      <c r="H27" s="46"/>
      <c r="I27" s="46"/>
      <c r="J27" s="46"/>
      <c r="K27" s="46"/>
    </row>
    <row r="28" spans="1:11" hidden="1">
      <c r="A28" s="12" t="s">
        <v>30</v>
      </c>
      <c r="B28" s="12"/>
      <c r="C28" s="12"/>
      <c r="D28" s="12"/>
      <c r="E28" s="12"/>
      <c r="F28" s="12"/>
      <c r="G28" s="46"/>
      <c r="H28" s="46"/>
      <c r="I28" s="46"/>
      <c r="J28" s="46"/>
      <c r="K28" s="46"/>
    </row>
    <row r="29" spans="1:11" hidden="1">
      <c r="A29" s="13" t="s">
        <v>31</v>
      </c>
      <c r="B29" s="13"/>
      <c r="C29" s="13"/>
      <c r="D29" s="13"/>
      <c r="E29" s="13"/>
      <c r="F29" s="13"/>
      <c r="G29" s="46"/>
      <c r="H29" s="46"/>
      <c r="I29" s="46"/>
      <c r="J29" s="46"/>
      <c r="K29" s="46"/>
    </row>
    <row r="30" spans="1:11" hidden="1">
      <c r="A30" s="13" t="s">
        <v>32</v>
      </c>
      <c r="B30" s="13"/>
      <c r="C30" s="13"/>
      <c r="D30" s="13"/>
      <c r="E30" s="13"/>
      <c r="F30" s="13"/>
      <c r="G30" s="46"/>
      <c r="H30" s="46"/>
      <c r="I30" s="46"/>
      <c r="J30" s="46"/>
      <c r="K30" s="46"/>
    </row>
    <row r="31" spans="1:11" hidden="1">
      <c r="A31" s="12" t="s">
        <v>33</v>
      </c>
      <c r="B31" s="12"/>
      <c r="C31" s="12"/>
      <c r="D31" s="12"/>
      <c r="E31" s="12"/>
      <c r="F31" s="12"/>
      <c r="G31" s="46"/>
      <c r="H31" s="46"/>
      <c r="I31" s="46"/>
      <c r="J31" s="46"/>
      <c r="K31" s="46"/>
    </row>
    <row r="32" spans="1:11" hidden="1">
      <c r="A32" s="12" t="s">
        <v>34</v>
      </c>
      <c r="B32" s="12"/>
      <c r="C32" s="12"/>
      <c r="D32" s="12"/>
      <c r="E32" s="12"/>
      <c r="F32" s="12"/>
      <c r="G32" s="46"/>
      <c r="H32" s="46"/>
      <c r="I32" s="46"/>
      <c r="J32" s="46"/>
      <c r="K32" s="46"/>
    </row>
    <row r="33" spans="1:11" hidden="1">
      <c r="A33" s="12" t="s">
        <v>35</v>
      </c>
      <c r="B33" s="12"/>
      <c r="C33" s="12"/>
      <c r="D33" s="12"/>
      <c r="E33" s="12"/>
      <c r="F33" s="12"/>
      <c r="G33" s="46"/>
      <c r="H33" s="46"/>
      <c r="I33" s="46"/>
      <c r="J33" s="46"/>
      <c r="K33" s="46"/>
    </row>
    <row r="34" spans="1:11" hidden="1">
      <c r="A34" s="13" t="s">
        <v>36</v>
      </c>
      <c r="B34" s="13"/>
      <c r="C34" s="13"/>
      <c r="D34" s="13"/>
      <c r="E34" s="13"/>
      <c r="F34" s="13"/>
      <c r="G34" s="46"/>
      <c r="H34" s="46"/>
      <c r="I34" s="46"/>
      <c r="J34" s="46"/>
      <c r="K34" s="46"/>
    </row>
    <row r="35" spans="1:11" hidden="1">
      <c r="A35" s="13" t="s">
        <v>37</v>
      </c>
      <c r="B35" s="13"/>
      <c r="C35" s="13"/>
      <c r="D35" s="13"/>
      <c r="E35" s="13"/>
      <c r="F35" s="13"/>
      <c r="G35" s="46"/>
      <c r="H35" s="46"/>
      <c r="I35" s="46"/>
      <c r="J35" s="46"/>
      <c r="K35" s="46"/>
    </row>
    <row r="36" spans="1:11" hidden="1">
      <c r="A36" s="80" t="s">
        <v>38</v>
      </c>
      <c r="B36" s="79"/>
      <c r="C36" s="79"/>
      <c r="D36" s="79"/>
      <c r="E36" s="79"/>
      <c r="F36" s="79"/>
      <c r="G36" s="46"/>
      <c r="H36" s="46"/>
      <c r="I36" s="46"/>
      <c r="J36" s="46"/>
      <c r="K36" s="46"/>
    </row>
    <row r="37" spans="1:11" hidden="1">
      <c r="A37" s="80" t="s">
        <v>9</v>
      </c>
      <c r="B37" s="79"/>
      <c r="C37" s="79"/>
      <c r="D37" s="79"/>
      <c r="E37" s="79"/>
      <c r="F37" s="79"/>
      <c r="G37" s="46"/>
      <c r="H37" s="46"/>
      <c r="I37" s="46"/>
      <c r="J37" s="46"/>
      <c r="K37" s="46"/>
    </row>
    <row r="38" spans="1:11" hidden="1">
      <c r="A38" s="80" t="s">
        <v>39</v>
      </c>
      <c r="B38" s="79"/>
      <c r="C38" s="79"/>
      <c r="D38" s="79"/>
      <c r="E38" s="79"/>
      <c r="F38" s="79"/>
      <c r="G38" s="46"/>
      <c r="H38" s="46"/>
      <c r="I38" s="46"/>
      <c r="J38" s="46"/>
      <c r="K38" s="46"/>
    </row>
    <row r="39" spans="1:11" hidden="1">
      <c r="A39" s="63" t="s">
        <v>40</v>
      </c>
      <c r="B39" s="5"/>
      <c r="C39" s="5"/>
      <c r="D39" s="5"/>
      <c r="E39" s="5"/>
      <c r="F39" s="5"/>
      <c r="G39" s="46"/>
      <c r="H39" s="46"/>
      <c r="I39" s="46"/>
      <c r="J39" s="46"/>
      <c r="K39" s="46"/>
    </row>
    <row r="40" spans="1:11" hidden="1">
      <c r="A40" s="64" t="s">
        <v>41</v>
      </c>
      <c r="B40" s="5"/>
      <c r="C40" s="5"/>
      <c r="D40" s="5"/>
      <c r="E40" s="5"/>
      <c r="F40" s="5"/>
      <c r="G40" s="46"/>
      <c r="H40" s="46"/>
      <c r="I40" s="46"/>
      <c r="J40" s="46"/>
      <c r="K40" s="46"/>
    </row>
    <row r="41" spans="1:11" hidden="1">
      <c r="A41" s="64" t="s">
        <v>42</v>
      </c>
      <c r="B41" s="5"/>
      <c r="C41" s="5"/>
      <c r="D41" s="5"/>
      <c r="E41" s="5"/>
      <c r="F41" s="5"/>
      <c r="G41" s="46"/>
      <c r="H41" s="46"/>
      <c r="I41" s="46"/>
      <c r="J41" s="46"/>
      <c r="K41" s="46"/>
    </row>
    <row r="42" spans="1:11" hidden="1">
      <c r="A42" s="64" t="s">
        <v>43</v>
      </c>
      <c r="B42" s="5"/>
      <c r="C42" s="5"/>
      <c r="D42" s="5"/>
      <c r="E42" s="5"/>
      <c r="F42" s="5"/>
      <c r="G42" s="46"/>
      <c r="H42" s="46"/>
      <c r="I42" s="46"/>
      <c r="J42" s="46"/>
      <c r="K42" s="46"/>
    </row>
    <row r="43" spans="1:11" hidden="1">
      <c r="A43" s="64" t="s">
        <v>44</v>
      </c>
      <c r="B43" s="5"/>
      <c r="C43" s="5"/>
      <c r="D43" s="5"/>
      <c r="E43" s="5"/>
      <c r="F43" s="5"/>
      <c r="G43" s="46"/>
      <c r="H43" s="46"/>
      <c r="I43" s="46"/>
      <c r="J43" s="46"/>
      <c r="K43" s="46"/>
    </row>
    <row r="44" spans="1:11" hidden="1">
      <c r="A44" s="64" t="s">
        <v>45</v>
      </c>
      <c r="B44" s="5"/>
      <c r="C44" s="5"/>
      <c r="D44" s="5"/>
      <c r="E44" s="5"/>
      <c r="F44" s="5"/>
      <c r="G44" s="46"/>
      <c r="H44" s="46"/>
      <c r="I44" s="46"/>
      <c r="J44" s="46"/>
      <c r="K44" s="46"/>
    </row>
    <row r="45" spans="1:11" hidden="1">
      <c r="A45" s="81" t="s">
        <v>46</v>
      </c>
      <c r="B45" s="79"/>
      <c r="C45" s="79"/>
      <c r="D45" s="79"/>
      <c r="E45" s="79"/>
      <c r="F45" s="79"/>
      <c r="G45" s="46"/>
      <c r="H45" s="46"/>
      <c r="I45" s="46"/>
      <c r="J45" s="46"/>
      <c r="K45" s="46"/>
    </row>
    <row r="46" spans="1:11" hidden="1">
      <c r="A46" s="79" t="s">
        <v>47</v>
      </c>
      <c r="B46" s="79"/>
      <c r="C46" s="79"/>
      <c r="D46" s="79"/>
      <c r="E46" s="79"/>
      <c r="F46" s="79"/>
      <c r="G46" s="46"/>
      <c r="H46" s="46"/>
      <c r="I46" s="46"/>
      <c r="J46" s="46"/>
      <c r="K46" s="46"/>
    </row>
    <row r="47" spans="1:11" hidden="1">
      <c r="A47" s="65">
        <v>-20000</v>
      </c>
      <c r="B47" s="5"/>
      <c r="C47" s="5"/>
      <c r="D47" s="5"/>
      <c r="E47" s="5"/>
      <c r="F47" s="5"/>
      <c r="G47" s="46"/>
      <c r="H47" s="46"/>
      <c r="I47" s="46"/>
      <c r="J47" s="46"/>
      <c r="K47" s="46"/>
    </row>
    <row r="48" spans="1:11" ht="25.5" hidden="1">
      <c r="A48" s="98" t="s">
        <v>48</v>
      </c>
      <c r="B48" s="79"/>
      <c r="C48" s="79"/>
      <c r="D48" s="79"/>
      <c r="E48" s="79"/>
      <c r="F48" s="79"/>
      <c r="G48" s="46"/>
      <c r="H48" s="46"/>
      <c r="I48" s="46"/>
      <c r="J48" s="46"/>
      <c r="K48" s="46"/>
    </row>
    <row r="49" spans="1:11" ht="25.5" hidden="1">
      <c r="A49" s="98" t="s">
        <v>49</v>
      </c>
      <c r="B49" s="79"/>
      <c r="C49" s="79"/>
      <c r="D49" s="79"/>
      <c r="E49" s="79"/>
      <c r="F49" s="79"/>
      <c r="G49" s="46"/>
      <c r="H49" s="46"/>
      <c r="I49" s="46"/>
      <c r="J49" s="46"/>
      <c r="K49" s="46"/>
    </row>
    <row r="50" spans="1:11" ht="25.5" hidden="1">
      <c r="A50" s="99" t="s">
        <v>50</v>
      </c>
      <c r="B50" s="5"/>
      <c r="C50" s="5"/>
      <c r="D50" s="5"/>
      <c r="E50" s="5"/>
      <c r="F50" s="5"/>
      <c r="G50" s="46"/>
      <c r="H50" s="46"/>
      <c r="I50" s="46"/>
      <c r="J50" s="46"/>
      <c r="K50" s="46"/>
    </row>
    <row r="51" spans="1:11" ht="25.5" hidden="1">
      <c r="A51" s="99" t="s">
        <v>51</v>
      </c>
      <c r="B51" s="5"/>
      <c r="C51" s="5"/>
      <c r="D51" s="5"/>
      <c r="E51" s="5"/>
      <c r="F51" s="5"/>
      <c r="G51" s="46"/>
      <c r="H51" s="46"/>
      <c r="I51" s="46"/>
      <c r="J51" s="46"/>
      <c r="K51" s="46"/>
    </row>
    <row r="52" spans="1:11" ht="38.25" hidden="1">
      <c r="A52" s="99" t="s">
        <v>52</v>
      </c>
      <c r="B52" s="89"/>
      <c r="C52" s="89"/>
      <c r="D52" s="97"/>
      <c r="E52" s="66"/>
      <c r="F52" s="66"/>
      <c r="G52" s="46"/>
      <c r="H52" s="46"/>
      <c r="I52" s="46"/>
      <c r="J52" s="46"/>
      <c r="K52" s="46"/>
    </row>
    <row r="53" spans="1:11" hidden="1">
      <c r="A53" s="94" t="s">
        <v>53</v>
      </c>
      <c r="B53" s="95"/>
      <c r="C53" s="95"/>
      <c r="D53" s="88"/>
      <c r="E53" s="67"/>
      <c r="F53" s="67" t="b">
        <v>1</v>
      </c>
      <c r="G53" s="46"/>
      <c r="H53" s="46"/>
      <c r="I53" s="46"/>
      <c r="J53" s="46"/>
      <c r="K53" s="46"/>
    </row>
    <row r="54" spans="1:11" hidden="1">
      <c r="A54" s="96" t="s">
        <v>54</v>
      </c>
      <c r="B54" s="94"/>
      <c r="C54" s="94"/>
      <c r="D54" s="94"/>
      <c r="E54" s="67"/>
      <c r="F54" s="67" t="b">
        <v>0</v>
      </c>
      <c r="G54" s="46"/>
      <c r="H54" s="46"/>
      <c r="I54" s="46"/>
      <c r="J54" s="46"/>
      <c r="K54" s="46"/>
    </row>
    <row r="55" spans="1:11" hidden="1">
      <c r="A55" s="100"/>
      <c r="B55" s="90">
        <f>COUNT(Travel!B13:B43)</f>
        <v>27</v>
      </c>
      <c r="C55" s="90"/>
      <c r="D55" s="90">
        <f>COUNTIF(Travel!D13:D43,"*")</f>
        <v>27</v>
      </c>
      <c r="E55" s="91"/>
      <c r="F55" s="91" t="b">
        <f>MIN(B55,D55)=MAX(B55,D55)</f>
        <v>1</v>
      </c>
      <c r="G55" s="46"/>
      <c r="H55" s="46"/>
      <c r="I55" s="46"/>
      <c r="J55" s="46"/>
      <c r="K55" s="46"/>
    </row>
    <row r="56" spans="1:11" hidden="1">
      <c r="A56" s="100" t="s">
        <v>55</v>
      </c>
      <c r="B56" s="90">
        <f>COUNT(Travel!B48:B176)</f>
        <v>119</v>
      </c>
      <c r="C56" s="90"/>
      <c r="D56" s="90">
        <f>COUNTIF(Travel!D48:D176,"*")</f>
        <v>118</v>
      </c>
      <c r="E56" s="91"/>
      <c r="F56" s="91" t="b">
        <f>MIN(B56,D56)=MAX(B56,D56)</f>
        <v>0</v>
      </c>
    </row>
    <row r="57" spans="1:11" hidden="1">
      <c r="A57" s="101"/>
      <c r="B57" s="90">
        <f>COUNT(Travel!B181:B200)</f>
        <v>16</v>
      </c>
      <c r="C57" s="90"/>
      <c r="D57" s="90">
        <f>COUNTIF(Travel!D181:D200,"*")</f>
        <v>16</v>
      </c>
      <c r="E57" s="91"/>
      <c r="F57" s="91" t="b">
        <f>MIN(B57,D57)=MAX(B57,D57)</f>
        <v>1</v>
      </c>
    </row>
    <row r="58" spans="1:11" hidden="1">
      <c r="A58" s="102" t="s">
        <v>56</v>
      </c>
      <c r="B58" s="92">
        <f>COUNT(Hospitality!B11:B31)</f>
        <v>15</v>
      </c>
      <c r="C58" s="92"/>
      <c r="D58" s="92">
        <f>COUNTIF(Hospitality!D11:D31,"*")</f>
        <v>15</v>
      </c>
      <c r="E58" s="93"/>
      <c r="F58" s="93" t="b">
        <f>MIN(B58,D58)=MAX(B58,D58)</f>
        <v>1</v>
      </c>
    </row>
    <row r="59" spans="1:11" hidden="1">
      <c r="A59" s="103" t="s">
        <v>57</v>
      </c>
      <c r="B59" s="91">
        <f>COUNT('All other expenses'!B11:B18)</f>
        <v>2</v>
      </c>
      <c r="C59" s="91"/>
      <c r="D59" s="91">
        <f>COUNTIF('All other expenses'!D11:D18,"*")</f>
        <v>2</v>
      </c>
      <c r="E59" s="91"/>
      <c r="F59" s="91" t="b">
        <f>MIN(B59,D59)=MAX(B59,D59)</f>
        <v>1</v>
      </c>
    </row>
    <row r="60" spans="1:11" hidden="1">
      <c r="A60" s="102" t="s">
        <v>58</v>
      </c>
      <c r="B60" s="92">
        <f>COUNTIF('Gifts and benefits'!B11:B24,"*")</f>
        <v>3</v>
      </c>
      <c r="C60" s="92">
        <f>COUNTIF('Gifts and benefits'!C11:C24,"*")</f>
        <v>3</v>
      </c>
      <c r="D60" s="92"/>
      <c r="E60" s="92">
        <f>COUNTA('Gifts and benefits'!E11:E24)</f>
        <v>3</v>
      </c>
      <c r="F60" s="93" t="b">
        <f>MIN(B60,C60,E60)=MAX(B60,C60,E60)</f>
        <v>1</v>
      </c>
    </row>
    <row r="61" spans="1:11"/>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scale="87"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419"/>
  <sheetViews>
    <sheetView tabSelected="1" topLeftCell="A7" zoomScale="91" zoomScaleNormal="91" workbookViewId="0">
      <selection activeCell="D204" sqref="D204"/>
    </sheetView>
  </sheetViews>
  <sheetFormatPr defaultColWidth="0" defaultRowHeight="12.75" zeroHeight="1"/>
  <cols>
    <col min="1" max="1" width="35.5703125" style="16" customWidth="1"/>
    <col min="2" max="2" width="14.42578125" style="16" customWidth="1"/>
    <col min="3" max="3" width="71.42578125" style="16" customWidth="1"/>
    <col min="4" max="4" width="50" style="16" customWidth="1"/>
    <col min="5" max="5" width="29.5703125" style="16" customWidth="1"/>
    <col min="6" max="6" width="37.5703125" style="16" customWidth="1"/>
    <col min="7" max="9" width="9.140625" style="16" hidden="1" customWidth="1"/>
    <col min="10" max="13" width="0" style="16" hidden="1" customWidth="1"/>
    <col min="14" max="16384" width="9.140625" style="16" hidden="1"/>
  </cols>
  <sheetData>
    <row r="1" spans="1:6" s="142" customFormat="1" ht="18">
      <c r="A1" s="143" t="s">
        <v>59</v>
      </c>
    </row>
    <row r="2" spans="1:6" ht="26.25" customHeight="1">
      <c r="A2" s="163" t="s">
        <v>60</v>
      </c>
      <c r="B2" s="163"/>
      <c r="C2" s="163"/>
      <c r="D2" s="163"/>
      <c r="E2" s="163"/>
      <c r="F2" s="46"/>
    </row>
    <row r="3" spans="1:6" ht="21" customHeight="1">
      <c r="A3" s="4" t="s">
        <v>1</v>
      </c>
      <c r="B3" s="166" t="str">
        <f>'Summary and sign-off'!B2:F2</f>
        <v>New Zealand Infrastructure Commission / Te Waihanga</v>
      </c>
      <c r="C3" s="166"/>
      <c r="D3" s="166"/>
      <c r="E3" s="166"/>
      <c r="F3" s="46"/>
    </row>
    <row r="4" spans="1:6" ht="21" customHeight="1">
      <c r="A4" s="4" t="s">
        <v>61</v>
      </c>
      <c r="B4" s="166" t="str">
        <f>'Summary and sign-off'!B3:F3</f>
        <v>Ross Copland</v>
      </c>
      <c r="C4" s="166"/>
      <c r="D4" s="166"/>
      <c r="E4" s="166"/>
      <c r="F4" s="46"/>
    </row>
    <row r="5" spans="1:6" ht="21" customHeight="1">
      <c r="A5" s="4" t="s">
        <v>62</v>
      </c>
      <c r="B5" s="166">
        <f>'Summary and sign-off'!B4:F4</f>
        <v>44013</v>
      </c>
      <c r="C5" s="166"/>
      <c r="D5" s="166"/>
      <c r="E5" s="166"/>
      <c r="F5" s="46"/>
    </row>
    <row r="6" spans="1:6" ht="21" customHeight="1">
      <c r="A6" s="4" t="s">
        <v>63</v>
      </c>
      <c r="B6" s="166">
        <v>44377</v>
      </c>
      <c r="C6" s="166"/>
      <c r="D6" s="166"/>
      <c r="E6" s="166"/>
      <c r="F6" s="46"/>
    </row>
    <row r="7" spans="1:6" ht="21" customHeight="1">
      <c r="A7" s="4" t="s">
        <v>64</v>
      </c>
      <c r="B7" s="161" t="s">
        <v>30</v>
      </c>
      <c r="C7" s="161"/>
      <c r="D7" s="161"/>
      <c r="E7" s="161"/>
      <c r="F7" s="46"/>
    </row>
    <row r="8" spans="1:6" ht="21" customHeight="1">
      <c r="A8" s="4" t="s">
        <v>7</v>
      </c>
      <c r="B8" s="161" t="s">
        <v>32</v>
      </c>
      <c r="C8" s="161"/>
      <c r="D8" s="161"/>
      <c r="E8" s="161"/>
      <c r="F8" s="46"/>
    </row>
    <row r="9" spans="1:6" ht="36" customHeight="1">
      <c r="A9" s="169" t="s">
        <v>65</v>
      </c>
      <c r="B9" s="170"/>
      <c r="C9" s="170"/>
      <c r="D9" s="170"/>
      <c r="E9" s="170"/>
      <c r="F9" s="22"/>
    </row>
    <row r="10" spans="1:6" ht="36" customHeight="1">
      <c r="A10" s="171" t="s">
        <v>66</v>
      </c>
      <c r="B10" s="172"/>
      <c r="C10" s="172"/>
      <c r="D10" s="172"/>
      <c r="E10" s="172"/>
      <c r="F10" s="22"/>
    </row>
    <row r="11" spans="1:6" ht="24.75" customHeight="1">
      <c r="A11" s="168" t="s">
        <v>67</v>
      </c>
      <c r="B11" s="173"/>
      <c r="C11" s="168"/>
      <c r="D11" s="168"/>
      <c r="E11" s="168"/>
      <c r="F11" s="47"/>
    </row>
    <row r="12" spans="1:6" ht="27" customHeight="1">
      <c r="A12" s="35" t="s">
        <v>68</v>
      </c>
      <c r="B12" s="35" t="s">
        <v>69</v>
      </c>
      <c r="C12" s="35" t="s">
        <v>70</v>
      </c>
      <c r="D12" s="35" t="s">
        <v>71</v>
      </c>
      <c r="E12" s="35" t="s">
        <v>72</v>
      </c>
      <c r="F12" s="48"/>
    </row>
    <row r="13" spans="1:6" s="149" customFormat="1">
      <c r="A13" s="157">
        <v>44336</v>
      </c>
      <c r="B13" s="145"/>
      <c r="C13" s="145" t="s">
        <v>73</v>
      </c>
      <c r="D13" s="146"/>
      <c r="E13" s="147" t="s">
        <v>74</v>
      </c>
      <c r="F13" s="150"/>
    </row>
    <row r="14" spans="1:6" s="149" customFormat="1">
      <c r="A14" s="129">
        <v>44336</v>
      </c>
      <c r="B14" s="130">
        <v>35.6</v>
      </c>
      <c r="C14" s="131" t="s">
        <v>75</v>
      </c>
      <c r="D14" s="131" t="s">
        <v>76</v>
      </c>
      <c r="E14" s="132" t="s">
        <v>77</v>
      </c>
      <c r="F14" s="150"/>
    </row>
    <row r="15" spans="1:6" s="68" customFormat="1">
      <c r="A15" s="129">
        <v>44336</v>
      </c>
      <c r="B15" s="130">
        <f>1221.25+25+20+10-651.23</f>
        <v>625.02</v>
      </c>
      <c r="C15" s="130" t="s">
        <v>78</v>
      </c>
      <c r="D15" s="131" t="s">
        <v>79</v>
      </c>
      <c r="E15" s="132" t="s">
        <v>74</v>
      </c>
      <c r="F15" s="1"/>
    </row>
    <row r="16" spans="1:6" s="68" customFormat="1" ht="25.5">
      <c r="A16" s="129">
        <v>44336</v>
      </c>
      <c r="B16" s="130">
        <v>262.35000000000002</v>
      </c>
      <c r="C16" s="130" t="s">
        <v>80</v>
      </c>
      <c r="D16" s="131" t="s">
        <v>81</v>
      </c>
      <c r="E16" s="132" t="s">
        <v>74</v>
      </c>
      <c r="F16" s="1"/>
    </row>
    <row r="17" spans="1:6" s="68" customFormat="1">
      <c r="A17" s="129">
        <v>44336</v>
      </c>
      <c r="B17" s="130">
        <v>37.94</v>
      </c>
      <c r="C17" s="130" t="s">
        <v>82</v>
      </c>
      <c r="D17" s="131" t="s">
        <v>83</v>
      </c>
      <c r="E17" s="132" t="s">
        <v>74</v>
      </c>
      <c r="F17" s="1"/>
    </row>
    <row r="18" spans="1:6" s="68" customFormat="1">
      <c r="A18" s="129">
        <v>44336</v>
      </c>
      <c r="B18" s="130">
        <v>16.25</v>
      </c>
      <c r="C18" s="130" t="s">
        <v>84</v>
      </c>
      <c r="D18" s="131" t="s">
        <v>85</v>
      </c>
      <c r="E18" s="132" t="s">
        <v>74</v>
      </c>
      <c r="F18" s="1"/>
    </row>
    <row r="19" spans="1:6" s="68" customFormat="1">
      <c r="A19" s="129">
        <v>44336</v>
      </c>
      <c r="B19" s="130">
        <v>99.67</v>
      </c>
      <c r="C19" s="130" t="s">
        <v>86</v>
      </c>
      <c r="D19" s="131" t="s">
        <v>87</v>
      </c>
      <c r="E19" s="132" t="s">
        <v>74</v>
      </c>
      <c r="F19" s="1"/>
    </row>
    <row r="20" spans="1:6" s="68" customFormat="1">
      <c r="A20" s="129">
        <v>44336</v>
      </c>
      <c r="B20" s="130">
        <v>17.91</v>
      </c>
      <c r="C20" s="130" t="s">
        <v>82</v>
      </c>
      <c r="D20" s="131" t="s">
        <v>88</v>
      </c>
      <c r="E20" s="132" t="s">
        <v>74</v>
      </c>
      <c r="F20" s="1"/>
    </row>
    <row r="21" spans="1:6" s="68" customFormat="1">
      <c r="A21" s="129">
        <v>44337</v>
      </c>
      <c r="B21" s="130">
        <v>23.79</v>
      </c>
      <c r="C21" s="130" t="s">
        <v>82</v>
      </c>
      <c r="D21" s="131" t="s">
        <v>89</v>
      </c>
      <c r="E21" s="132" t="s">
        <v>74</v>
      </c>
      <c r="F21" s="1"/>
    </row>
    <row r="22" spans="1:6" s="68" customFormat="1">
      <c r="A22" s="129">
        <v>44337</v>
      </c>
      <c r="B22" s="130">
        <v>19.7</v>
      </c>
      <c r="C22" s="130" t="s">
        <v>90</v>
      </c>
      <c r="D22" s="131" t="s">
        <v>91</v>
      </c>
      <c r="E22" s="132" t="s">
        <v>74</v>
      </c>
      <c r="F22" s="1"/>
    </row>
    <row r="23" spans="1:6" s="68" customFormat="1">
      <c r="A23" s="129">
        <v>44337</v>
      </c>
      <c r="B23" s="130">
        <v>27.88</v>
      </c>
      <c r="C23" s="130" t="s">
        <v>86</v>
      </c>
      <c r="D23" s="131" t="s">
        <v>87</v>
      </c>
      <c r="E23" s="132" t="s">
        <v>74</v>
      </c>
      <c r="F23" s="1"/>
    </row>
    <row r="24" spans="1:6" s="68" customFormat="1" ht="25.5">
      <c r="A24" s="129">
        <v>44338</v>
      </c>
      <c r="B24" s="130">
        <v>443.84</v>
      </c>
      <c r="C24" s="130" t="s">
        <v>80</v>
      </c>
      <c r="D24" s="131" t="s">
        <v>92</v>
      </c>
      <c r="E24" s="132" t="s">
        <v>74</v>
      </c>
      <c r="F24" s="1"/>
    </row>
    <row r="25" spans="1:6" s="68" customFormat="1">
      <c r="A25" s="129">
        <v>44339</v>
      </c>
      <c r="B25" s="130">
        <v>40.380000000000003</v>
      </c>
      <c r="C25" s="130" t="s">
        <v>86</v>
      </c>
      <c r="D25" s="131" t="s">
        <v>87</v>
      </c>
      <c r="E25" s="132" t="s">
        <v>74</v>
      </c>
      <c r="F25" s="1"/>
    </row>
    <row r="26" spans="1:6" s="68" customFormat="1">
      <c r="A26" s="129">
        <v>44339</v>
      </c>
      <c r="B26" s="130">
        <v>32.29</v>
      </c>
      <c r="C26" s="130" t="s">
        <v>82</v>
      </c>
      <c r="D26" s="131" t="s">
        <v>93</v>
      </c>
      <c r="E26" s="132" t="s">
        <v>74</v>
      </c>
      <c r="F26" s="1"/>
    </row>
    <row r="27" spans="1:6" s="68" customFormat="1">
      <c r="A27" s="129">
        <v>44339</v>
      </c>
      <c r="B27" s="130">
        <v>24.3</v>
      </c>
      <c r="C27" s="130" t="s">
        <v>82</v>
      </c>
      <c r="D27" s="131" t="s">
        <v>93</v>
      </c>
      <c r="E27" s="132" t="s">
        <v>74</v>
      </c>
      <c r="F27" s="1"/>
    </row>
    <row r="28" spans="1:6" s="68" customFormat="1">
      <c r="A28" s="129">
        <v>44339</v>
      </c>
      <c r="B28" s="130">
        <v>43.21</v>
      </c>
      <c r="C28" s="130" t="s">
        <v>82</v>
      </c>
      <c r="D28" s="131" t="s">
        <v>94</v>
      </c>
      <c r="E28" s="132" t="s">
        <v>74</v>
      </c>
      <c r="F28" s="1"/>
    </row>
    <row r="29" spans="1:6" s="68" customFormat="1">
      <c r="A29" s="129">
        <v>44339</v>
      </c>
      <c r="B29" s="130">
        <v>44.78</v>
      </c>
      <c r="C29" s="130" t="s">
        <v>95</v>
      </c>
      <c r="D29" s="131" t="s">
        <v>96</v>
      </c>
      <c r="E29" s="132" t="s">
        <v>74</v>
      </c>
      <c r="F29" s="1"/>
    </row>
    <row r="30" spans="1:6" s="68" customFormat="1">
      <c r="A30" s="129">
        <v>44339</v>
      </c>
      <c r="B30" s="130">
        <v>688.89</v>
      </c>
      <c r="C30" s="130" t="s">
        <v>97</v>
      </c>
      <c r="D30" s="131" t="s">
        <v>98</v>
      </c>
      <c r="E30" s="132" t="s">
        <v>74</v>
      </c>
      <c r="F30" s="1"/>
    </row>
    <row r="31" spans="1:6" s="149" customFormat="1">
      <c r="A31" s="157">
        <v>44339</v>
      </c>
      <c r="B31" s="130"/>
      <c r="C31" s="145" t="s">
        <v>99</v>
      </c>
      <c r="D31" s="146"/>
      <c r="E31" s="147" t="s">
        <v>74</v>
      </c>
      <c r="F31" s="150"/>
    </row>
    <row r="32" spans="1:6" s="68" customFormat="1">
      <c r="A32" s="129">
        <v>44339</v>
      </c>
      <c r="B32" s="130">
        <v>731.3</v>
      </c>
      <c r="C32" s="130" t="s">
        <v>100</v>
      </c>
      <c r="D32" s="131" t="s">
        <v>101</v>
      </c>
      <c r="E32" s="132" t="s">
        <v>74</v>
      </c>
      <c r="F32" s="1" t="s">
        <v>102</v>
      </c>
    </row>
    <row r="33" spans="1:6" s="68" customFormat="1">
      <c r="A33" s="129">
        <v>44339</v>
      </c>
      <c r="B33" s="130">
        <v>80.77</v>
      </c>
      <c r="C33" s="130" t="s">
        <v>103</v>
      </c>
      <c r="D33" s="131" t="s">
        <v>104</v>
      </c>
      <c r="E33" s="132" t="s">
        <v>74</v>
      </c>
      <c r="F33" s="1"/>
    </row>
    <row r="34" spans="1:6" s="68" customFormat="1" ht="25.5">
      <c r="A34" s="129">
        <v>44339</v>
      </c>
      <c r="B34" s="130">
        <v>268.02999999999997</v>
      </c>
      <c r="C34" s="130" t="s">
        <v>80</v>
      </c>
      <c r="D34" s="131" t="s">
        <v>105</v>
      </c>
      <c r="E34" s="132" t="s">
        <v>74</v>
      </c>
      <c r="F34" s="1"/>
    </row>
    <row r="35" spans="1:6" s="68" customFormat="1">
      <c r="A35" s="129">
        <v>44340</v>
      </c>
      <c r="B35" s="130">
        <v>70.73</v>
      </c>
      <c r="C35" s="130" t="s">
        <v>106</v>
      </c>
      <c r="D35" s="131" t="s">
        <v>107</v>
      </c>
      <c r="E35" s="132" t="s">
        <v>74</v>
      </c>
      <c r="F35" s="1"/>
    </row>
    <row r="36" spans="1:6" s="68" customFormat="1">
      <c r="A36" s="129">
        <v>44340</v>
      </c>
      <c r="B36" s="130">
        <v>16.04</v>
      </c>
      <c r="C36" s="130" t="s">
        <v>82</v>
      </c>
      <c r="D36" s="131" t="s">
        <v>93</v>
      </c>
      <c r="E36" s="132" t="s">
        <v>74</v>
      </c>
      <c r="F36" s="1"/>
    </row>
    <row r="37" spans="1:6" s="68" customFormat="1">
      <c r="A37" s="129">
        <v>44341</v>
      </c>
      <c r="B37" s="130">
        <v>15.27</v>
      </c>
      <c r="C37" s="130" t="s">
        <v>108</v>
      </c>
      <c r="D37" s="131" t="s">
        <v>109</v>
      </c>
      <c r="E37" s="132" t="s">
        <v>74</v>
      </c>
      <c r="F37" s="1"/>
    </row>
    <row r="38" spans="1:6" s="68" customFormat="1">
      <c r="A38" s="129">
        <v>44341</v>
      </c>
      <c r="B38" s="130">
        <v>31.2</v>
      </c>
      <c r="C38" s="130" t="s">
        <v>82</v>
      </c>
      <c r="D38" s="131" t="s">
        <v>93</v>
      </c>
      <c r="E38" s="132" t="s">
        <v>74</v>
      </c>
      <c r="F38" s="1"/>
    </row>
    <row r="39" spans="1:6" s="68" customFormat="1">
      <c r="A39" s="129">
        <v>44341</v>
      </c>
      <c r="B39" s="130">
        <v>454.11</v>
      </c>
      <c r="C39" s="130" t="s">
        <v>110</v>
      </c>
      <c r="D39" s="131" t="s">
        <v>111</v>
      </c>
      <c r="E39" s="132" t="s">
        <v>74</v>
      </c>
      <c r="F39" s="1"/>
    </row>
    <row r="40" spans="1:6" s="68" customFormat="1">
      <c r="A40" s="129">
        <v>44341</v>
      </c>
      <c r="B40" s="130">
        <v>28.61</v>
      </c>
      <c r="C40" s="131" t="s">
        <v>112</v>
      </c>
      <c r="D40" s="131" t="s">
        <v>113</v>
      </c>
      <c r="E40" s="132" t="s">
        <v>114</v>
      </c>
      <c r="F40" s="1"/>
    </row>
    <row r="41" spans="1:6" s="68" customFormat="1">
      <c r="A41" s="129">
        <v>44341</v>
      </c>
      <c r="B41" s="130">
        <v>15.04</v>
      </c>
      <c r="C41" s="130" t="s">
        <v>82</v>
      </c>
      <c r="D41" s="131" t="s">
        <v>93</v>
      </c>
      <c r="E41" s="132" t="s">
        <v>114</v>
      </c>
      <c r="F41" s="1"/>
    </row>
    <row r="42" spans="1:6" s="68" customFormat="1" ht="12.75" customHeight="1">
      <c r="A42" s="129"/>
      <c r="B42" s="130"/>
      <c r="C42" s="130"/>
      <c r="D42" s="131"/>
      <c r="E42" s="132"/>
      <c r="F42" s="1"/>
    </row>
    <row r="43" spans="1:6" s="68" customFormat="1">
      <c r="A43" s="133"/>
      <c r="B43" s="130"/>
      <c r="C43" s="131"/>
      <c r="D43" s="131"/>
      <c r="E43" s="132"/>
      <c r="F43" s="1"/>
    </row>
    <row r="44" spans="1:6" ht="19.5" customHeight="1">
      <c r="A44" s="86" t="s">
        <v>115</v>
      </c>
      <c r="B44" s="87">
        <f>SUM(B13:B43)</f>
        <v>4194.8999999999996</v>
      </c>
      <c r="C44" s="159" t="str">
        <f>IF(SUBTOTAL(3,B13:B43)=SUBTOTAL(103,B13:B43),'Summary and sign-off'!$A$48,'Summary and sign-off'!$A$49)</f>
        <v>Check - there are no hidden rows with data</v>
      </c>
      <c r="D44" s="159" t="str">
        <f>IF('Summary and sign-off'!F55='Summary and sign-off'!F54,'Summary and sign-off'!A51,'Summary and sign-off'!A50)</f>
        <v>Check - each entry provides sufficient information</v>
      </c>
      <c r="E44" s="159"/>
      <c r="F44" s="46"/>
    </row>
    <row r="45" spans="1:6" ht="10.5" customHeight="1">
      <c r="A45" s="27"/>
      <c r="B45" s="22"/>
      <c r="C45" s="27"/>
      <c r="D45" s="27"/>
      <c r="E45" s="27"/>
      <c r="F45" s="27"/>
    </row>
    <row r="46" spans="1:6" ht="24.75" customHeight="1">
      <c r="A46" s="168" t="s">
        <v>116</v>
      </c>
      <c r="B46" s="168"/>
      <c r="C46" s="168"/>
      <c r="D46" s="168"/>
      <c r="E46" s="168"/>
      <c r="F46" s="47"/>
    </row>
    <row r="47" spans="1:6" ht="27" customHeight="1">
      <c r="A47" s="35" t="s">
        <v>68</v>
      </c>
      <c r="B47" s="35" t="s">
        <v>14</v>
      </c>
      <c r="C47" s="35" t="s">
        <v>117</v>
      </c>
      <c r="D47" s="35" t="s">
        <v>118</v>
      </c>
      <c r="E47" s="35" t="s">
        <v>72</v>
      </c>
      <c r="F47" s="48"/>
    </row>
    <row r="48" spans="1:6" s="68" customFormat="1">
      <c r="A48" s="111"/>
      <c r="B48" s="112"/>
      <c r="C48" s="113"/>
      <c r="D48" s="113"/>
      <c r="E48" s="114"/>
      <c r="F48" s="1"/>
    </row>
    <row r="49" spans="1:6" s="149" customFormat="1">
      <c r="A49" s="144">
        <v>44035</v>
      </c>
      <c r="B49" s="145">
        <v>301.51</v>
      </c>
      <c r="C49" s="146" t="s">
        <v>119</v>
      </c>
      <c r="D49" s="146" t="s">
        <v>120</v>
      </c>
      <c r="E49" s="147" t="s">
        <v>121</v>
      </c>
      <c r="F49" s="150"/>
    </row>
    <row r="50" spans="1:6" s="68" customFormat="1" ht="25.5">
      <c r="A50" s="140">
        <v>44035</v>
      </c>
      <c r="B50" s="130">
        <v>208.83</v>
      </c>
      <c r="C50" s="131" t="s">
        <v>119</v>
      </c>
      <c r="D50" s="131" t="s">
        <v>122</v>
      </c>
      <c r="E50" s="132" t="s">
        <v>121</v>
      </c>
      <c r="F50" s="1"/>
    </row>
    <row r="51" spans="1:6" s="68" customFormat="1">
      <c r="A51" s="140">
        <v>44035</v>
      </c>
      <c r="B51" s="130">
        <v>16.3</v>
      </c>
      <c r="C51" s="131" t="s">
        <v>123</v>
      </c>
      <c r="D51" s="131" t="s">
        <v>124</v>
      </c>
      <c r="E51" s="132" t="s">
        <v>121</v>
      </c>
      <c r="F51" s="1"/>
    </row>
    <row r="52" spans="1:6" s="68" customFormat="1">
      <c r="A52" s="140">
        <v>44035</v>
      </c>
      <c r="B52" s="130">
        <v>30.43</v>
      </c>
      <c r="C52" s="130" t="s">
        <v>125</v>
      </c>
      <c r="D52" s="131" t="s">
        <v>126</v>
      </c>
      <c r="E52" s="132" t="s">
        <v>121</v>
      </c>
      <c r="F52" s="1"/>
    </row>
    <row r="53" spans="1:6" s="68" customFormat="1">
      <c r="A53" s="140">
        <v>44035</v>
      </c>
      <c r="B53" s="130">
        <v>24.78</v>
      </c>
      <c r="C53" s="131" t="s">
        <v>119</v>
      </c>
      <c r="D53" s="131" t="s">
        <v>127</v>
      </c>
      <c r="E53" s="132" t="s">
        <v>121</v>
      </c>
      <c r="F53" s="1"/>
    </row>
    <row r="54" spans="1:6" s="68" customFormat="1">
      <c r="A54" s="140">
        <v>44036</v>
      </c>
      <c r="B54" s="130">
        <v>14.96</v>
      </c>
      <c r="C54" s="131" t="s">
        <v>128</v>
      </c>
      <c r="D54" s="131" t="s">
        <v>129</v>
      </c>
      <c r="E54" s="132" t="s">
        <v>121</v>
      </c>
      <c r="F54" s="1"/>
    </row>
    <row r="55" spans="1:6" s="68" customFormat="1">
      <c r="A55" s="140">
        <v>44036</v>
      </c>
      <c r="B55" s="130">
        <v>15.22</v>
      </c>
      <c r="C55" s="130" t="s">
        <v>128</v>
      </c>
      <c r="D55" s="131" t="s">
        <v>129</v>
      </c>
      <c r="E55" s="132" t="s">
        <v>121</v>
      </c>
      <c r="F55" s="1"/>
    </row>
    <row r="56" spans="1:6" s="68" customFormat="1">
      <c r="A56" s="140">
        <v>44036</v>
      </c>
      <c r="B56" s="130">
        <v>102.99</v>
      </c>
      <c r="C56" s="130" t="s">
        <v>130</v>
      </c>
      <c r="D56" s="131" t="s">
        <v>131</v>
      </c>
      <c r="E56" s="132" t="s">
        <v>121</v>
      </c>
      <c r="F56" s="1"/>
    </row>
    <row r="57" spans="1:6" s="68" customFormat="1">
      <c r="A57" s="140">
        <v>44036</v>
      </c>
      <c r="B57" s="130">
        <v>17.829999999999998</v>
      </c>
      <c r="C57" s="130" t="s">
        <v>128</v>
      </c>
      <c r="D57" s="131" t="s">
        <v>132</v>
      </c>
      <c r="E57" s="132" t="s">
        <v>121</v>
      </c>
      <c r="F57" s="1"/>
    </row>
    <row r="58" spans="1:6" s="68" customFormat="1">
      <c r="A58" s="140">
        <v>44036</v>
      </c>
      <c r="B58" s="130">
        <v>89.56</v>
      </c>
      <c r="C58" s="130" t="s">
        <v>133</v>
      </c>
      <c r="D58" s="131" t="s">
        <v>134</v>
      </c>
      <c r="E58" s="132" t="s">
        <v>121</v>
      </c>
      <c r="F58" s="1"/>
    </row>
    <row r="59" spans="1:6" s="68" customFormat="1">
      <c r="A59" s="140">
        <v>44040</v>
      </c>
      <c r="B59" s="130">
        <v>27.74</v>
      </c>
      <c r="C59" s="130" t="s">
        <v>135</v>
      </c>
      <c r="D59" s="131" t="s">
        <v>129</v>
      </c>
      <c r="E59" s="132" t="s">
        <v>77</v>
      </c>
      <c r="F59" s="1"/>
    </row>
    <row r="60" spans="1:6" s="149" customFormat="1">
      <c r="A60" s="144">
        <v>44040</v>
      </c>
      <c r="B60" s="145">
        <v>405.86</v>
      </c>
      <c r="C60" s="145" t="s">
        <v>135</v>
      </c>
      <c r="D60" s="146" t="s">
        <v>120</v>
      </c>
      <c r="E60" s="147" t="s">
        <v>136</v>
      </c>
      <c r="F60" s="148"/>
    </row>
    <row r="61" spans="1:6" s="68" customFormat="1" ht="25.5">
      <c r="A61" s="140">
        <v>44041</v>
      </c>
      <c r="B61" s="130">
        <v>65.22</v>
      </c>
      <c r="C61" s="130" t="s">
        <v>135</v>
      </c>
      <c r="D61" s="131" t="s">
        <v>137</v>
      </c>
      <c r="E61" s="132" t="s">
        <v>138</v>
      </c>
      <c r="F61" s="141"/>
    </row>
    <row r="62" spans="1:6" s="68" customFormat="1">
      <c r="A62" s="140">
        <v>44054</v>
      </c>
      <c r="B62" s="130">
        <v>25</v>
      </c>
      <c r="C62" s="130" t="s">
        <v>139</v>
      </c>
      <c r="D62" s="131" t="s">
        <v>140</v>
      </c>
      <c r="E62" s="132" t="s">
        <v>77</v>
      </c>
      <c r="F62" s="1"/>
    </row>
    <row r="63" spans="1:6" s="68" customFormat="1" ht="25.5">
      <c r="A63" s="140">
        <v>44054</v>
      </c>
      <c r="B63" s="130">
        <v>170.87</v>
      </c>
      <c r="C63" s="130" t="s">
        <v>139</v>
      </c>
      <c r="D63" s="131" t="s">
        <v>141</v>
      </c>
      <c r="E63" s="132" t="s">
        <v>142</v>
      </c>
      <c r="F63" s="1"/>
    </row>
    <row r="64" spans="1:6" s="68" customFormat="1">
      <c r="A64" s="140">
        <v>44055</v>
      </c>
      <c r="B64" s="130">
        <v>50.83</v>
      </c>
      <c r="C64" s="130" t="s">
        <v>143</v>
      </c>
      <c r="D64" s="131" t="s">
        <v>144</v>
      </c>
      <c r="E64" s="132" t="s">
        <v>138</v>
      </c>
      <c r="F64" s="1"/>
    </row>
    <row r="65" spans="1:6" s="68" customFormat="1">
      <c r="A65" s="140">
        <v>44055</v>
      </c>
      <c r="B65" s="130">
        <v>30.43</v>
      </c>
      <c r="C65" s="130" t="s">
        <v>145</v>
      </c>
      <c r="D65" s="131" t="s">
        <v>146</v>
      </c>
      <c r="E65" s="132" t="s">
        <v>142</v>
      </c>
      <c r="F65" s="1"/>
    </row>
    <row r="66" spans="1:6" s="68" customFormat="1">
      <c r="A66" s="140">
        <v>44056</v>
      </c>
      <c r="B66" s="130">
        <v>17.5</v>
      </c>
      <c r="C66" s="130" t="s">
        <v>147</v>
      </c>
      <c r="D66" s="131" t="s">
        <v>148</v>
      </c>
      <c r="E66" s="132" t="s">
        <v>149</v>
      </c>
      <c r="F66" s="1"/>
    </row>
    <row r="67" spans="1:6" s="149" customFormat="1">
      <c r="A67" s="144">
        <v>44056</v>
      </c>
      <c r="B67" s="145">
        <v>91.3</v>
      </c>
      <c r="C67" s="145" t="s">
        <v>150</v>
      </c>
      <c r="D67" s="146" t="s">
        <v>120</v>
      </c>
      <c r="E67" s="147" t="s">
        <v>151</v>
      </c>
      <c r="F67" s="148"/>
    </row>
    <row r="68" spans="1:6" s="68" customFormat="1" ht="25.5">
      <c r="A68" s="140">
        <v>44105</v>
      </c>
      <c r="B68" s="130">
        <v>25.5</v>
      </c>
      <c r="C68" s="130" t="s">
        <v>152</v>
      </c>
      <c r="D68" s="131" t="s">
        <v>153</v>
      </c>
      <c r="E68" s="132" t="s">
        <v>154</v>
      </c>
      <c r="F68" s="141"/>
    </row>
    <row r="69" spans="1:6" s="149" customFormat="1">
      <c r="A69" s="144">
        <v>44109</v>
      </c>
      <c r="B69" s="145">
        <f>40.25+557.99+23+4.6</f>
        <v>625.84</v>
      </c>
      <c r="C69" s="145" t="s">
        <v>155</v>
      </c>
      <c r="D69" s="146" t="s">
        <v>120</v>
      </c>
      <c r="E69" s="147" t="s">
        <v>156</v>
      </c>
      <c r="F69" s="148"/>
    </row>
    <row r="70" spans="1:6" s="68" customFormat="1">
      <c r="A70" s="140">
        <v>44109</v>
      </c>
      <c r="B70" s="130">
        <v>205.2</v>
      </c>
      <c r="C70" s="131" t="s">
        <v>157</v>
      </c>
      <c r="D70" s="131" t="s">
        <v>158</v>
      </c>
      <c r="E70" s="132" t="s">
        <v>121</v>
      </c>
      <c r="F70" s="141"/>
    </row>
    <row r="71" spans="1:6" s="68" customFormat="1">
      <c r="A71" s="140">
        <v>44109</v>
      </c>
      <c r="B71" s="130">
        <v>80.5</v>
      </c>
      <c r="C71" s="130" t="s">
        <v>159</v>
      </c>
      <c r="D71" s="131" t="s">
        <v>160</v>
      </c>
      <c r="E71" s="132" t="s">
        <v>156</v>
      </c>
      <c r="F71" s="158"/>
    </row>
    <row r="72" spans="1:6" s="68" customFormat="1">
      <c r="A72" s="140">
        <v>44110</v>
      </c>
      <c r="B72" s="130">
        <v>8.65</v>
      </c>
      <c r="C72" s="130" t="s">
        <v>159</v>
      </c>
      <c r="D72" s="131" t="s">
        <v>161</v>
      </c>
      <c r="E72" s="132" t="s">
        <v>156</v>
      </c>
      <c r="F72" s="141"/>
    </row>
    <row r="73" spans="1:6" s="68" customFormat="1">
      <c r="A73" s="140">
        <v>44110</v>
      </c>
      <c r="B73" s="130">
        <v>45.13</v>
      </c>
      <c r="C73" s="130" t="s">
        <v>159</v>
      </c>
      <c r="D73" s="131" t="s">
        <v>161</v>
      </c>
      <c r="E73" s="132" t="s">
        <v>156</v>
      </c>
      <c r="F73" s="141"/>
    </row>
    <row r="74" spans="1:6" s="68" customFormat="1">
      <c r="A74" s="140">
        <v>44111</v>
      </c>
      <c r="B74" s="130">
        <v>6.5</v>
      </c>
      <c r="C74" s="130" t="s">
        <v>159</v>
      </c>
      <c r="D74" s="131" t="s">
        <v>161</v>
      </c>
      <c r="E74" s="132" t="s">
        <v>121</v>
      </c>
      <c r="F74" s="141"/>
    </row>
    <row r="75" spans="1:6" s="149" customFormat="1">
      <c r="A75" s="144">
        <v>44111</v>
      </c>
      <c r="B75" s="145">
        <v>90</v>
      </c>
      <c r="C75" s="145" t="s">
        <v>162</v>
      </c>
      <c r="D75" s="146" t="s">
        <v>120</v>
      </c>
      <c r="E75" s="147" t="s">
        <v>77</v>
      </c>
      <c r="F75" s="148"/>
    </row>
    <row r="76" spans="1:6" s="149" customFormat="1">
      <c r="A76" s="129">
        <v>44112</v>
      </c>
      <c r="B76" s="130">
        <v>32</v>
      </c>
      <c r="C76" s="130" t="s">
        <v>163</v>
      </c>
      <c r="D76" s="131" t="s">
        <v>164</v>
      </c>
      <c r="E76" s="132" t="s">
        <v>154</v>
      </c>
      <c r="F76" s="148"/>
    </row>
    <row r="77" spans="1:6" s="68" customFormat="1">
      <c r="A77" s="144">
        <v>44125</v>
      </c>
      <c r="B77" s="145">
        <v>258.24</v>
      </c>
      <c r="C77" s="145" t="s">
        <v>165</v>
      </c>
      <c r="D77" s="146" t="s">
        <v>120</v>
      </c>
      <c r="E77" s="147" t="s">
        <v>166</v>
      </c>
      <c r="F77" s="141"/>
    </row>
    <row r="78" spans="1:6" s="68" customFormat="1">
      <c r="A78" s="140">
        <v>44125</v>
      </c>
      <c r="B78" s="130">
        <v>27.6</v>
      </c>
      <c r="C78" s="130" t="s">
        <v>167</v>
      </c>
      <c r="D78" s="131" t="s">
        <v>168</v>
      </c>
      <c r="E78" s="132" t="s">
        <v>166</v>
      </c>
      <c r="F78" s="141"/>
    </row>
    <row r="79" spans="1:6" s="68" customFormat="1">
      <c r="A79" s="140">
        <v>44125</v>
      </c>
      <c r="B79" s="130">
        <v>17.739999999999998</v>
      </c>
      <c r="C79" s="130" t="s">
        <v>169</v>
      </c>
      <c r="D79" s="131" t="s">
        <v>161</v>
      </c>
      <c r="E79" s="132" t="s">
        <v>154</v>
      </c>
      <c r="F79" s="141"/>
    </row>
    <row r="80" spans="1:6" s="68" customFormat="1">
      <c r="A80" s="140">
        <v>44125</v>
      </c>
      <c r="B80" s="130">
        <v>21.93</v>
      </c>
      <c r="C80" s="130" t="s">
        <v>170</v>
      </c>
      <c r="D80" s="131" t="s">
        <v>171</v>
      </c>
      <c r="E80" s="132" t="s">
        <v>77</v>
      </c>
      <c r="F80" s="141"/>
    </row>
    <row r="81" spans="1:6" s="149" customFormat="1">
      <c r="A81" s="140">
        <v>44125</v>
      </c>
      <c r="B81" s="130">
        <v>33.299999999999997</v>
      </c>
      <c r="C81" s="130" t="s">
        <v>172</v>
      </c>
      <c r="D81" s="131" t="s">
        <v>168</v>
      </c>
      <c r="E81" s="132" t="s">
        <v>77</v>
      </c>
      <c r="F81" s="148"/>
    </row>
    <row r="82" spans="1:6" s="68" customFormat="1">
      <c r="A82" s="144">
        <v>44138</v>
      </c>
      <c r="B82" s="145">
        <v>358</v>
      </c>
      <c r="C82" s="145" t="s">
        <v>173</v>
      </c>
      <c r="D82" s="146" t="s">
        <v>120</v>
      </c>
      <c r="E82" s="147" t="s">
        <v>174</v>
      </c>
      <c r="F82" s="141"/>
    </row>
    <row r="83" spans="1:6" s="68" customFormat="1">
      <c r="A83" s="140">
        <v>44138</v>
      </c>
      <c r="B83" s="130">
        <v>59.5</v>
      </c>
      <c r="C83" s="130" t="s">
        <v>175</v>
      </c>
      <c r="D83" s="131" t="s">
        <v>168</v>
      </c>
      <c r="E83" s="132" t="s">
        <v>174</v>
      </c>
      <c r="F83" s="141"/>
    </row>
    <row r="84" spans="1:6" s="68" customFormat="1">
      <c r="A84" s="140">
        <v>44138</v>
      </c>
      <c r="B84" s="130">
        <v>43.1</v>
      </c>
      <c r="C84" s="130" t="s">
        <v>176</v>
      </c>
      <c r="D84" s="131" t="s">
        <v>168</v>
      </c>
      <c r="E84" s="132" t="s">
        <v>77</v>
      </c>
      <c r="F84" s="141"/>
    </row>
    <row r="85" spans="1:6" s="68" customFormat="1">
      <c r="A85" s="144">
        <v>44140</v>
      </c>
      <c r="B85" s="145">
        <f>308.99+40.25+23+23+23</f>
        <v>418.24</v>
      </c>
      <c r="C85" s="145" t="s">
        <v>177</v>
      </c>
      <c r="D85" s="146" t="s">
        <v>120</v>
      </c>
      <c r="E85" s="147" t="s">
        <v>121</v>
      </c>
      <c r="F85" s="141"/>
    </row>
    <row r="86" spans="1:6" s="149" customFormat="1">
      <c r="A86" s="140">
        <v>44152</v>
      </c>
      <c r="B86" s="130">
        <v>21.16</v>
      </c>
      <c r="C86" s="130" t="s">
        <v>178</v>
      </c>
      <c r="D86" s="131" t="s">
        <v>161</v>
      </c>
      <c r="E86" s="132" t="s">
        <v>154</v>
      </c>
      <c r="F86" s="148"/>
    </row>
    <row r="87" spans="1:6" s="68" customFormat="1">
      <c r="A87" s="144">
        <v>44152</v>
      </c>
      <c r="B87" s="145">
        <f>SUM(407.99+189+1+10+10+40.25+23+11.5+40.25)</f>
        <v>732.99</v>
      </c>
      <c r="C87" s="145" t="s">
        <v>179</v>
      </c>
      <c r="D87" s="146" t="s">
        <v>120</v>
      </c>
      <c r="E87" s="147" t="s">
        <v>121</v>
      </c>
      <c r="F87" s="141"/>
    </row>
    <row r="88" spans="1:6" s="68" customFormat="1" ht="25.5">
      <c r="A88" s="140">
        <v>44152</v>
      </c>
      <c r="B88" s="130">
        <v>110</v>
      </c>
      <c r="C88" s="130" t="s">
        <v>180</v>
      </c>
      <c r="D88" s="131" t="s">
        <v>168</v>
      </c>
      <c r="E88" s="132" t="s">
        <v>156</v>
      </c>
      <c r="F88" s="141"/>
    </row>
    <row r="89" spans="1:6" s="68" customFormat="1">
      <c r="A89" s="140">
        <v>44153</v>
      </c>
      <c r="B89" s="130">
        <v>34.18</v>
      </c>
      <c r="C89" s="130" t="s">
        <v>181</v>
      </c>
      <c r="D89" s="130" t="s">
        <v>161</v>
      </c>
      <c r="E89" s="132" t="s">
        <v>121</v>
      </c>
      <c r="F89" s="141"/>
    </row>
    <row r="90" spans="1:6" s="68" customFormat="1">
      <c r="A90" s="140">
        <v>44154</v>
      </c>
      <c r="B90" s="130">
        <v>28.28</v>
      </c>
      <c r="C90" s="130" t="s">
        <v>182</v>
      </c>
      <c r="D90" s="131" t="s">
        <v>161</v>
      </c>
      <c r="E90" s="132" t="s">
        <v>156</v>
      </c>
      <c r="F90" s="141"/>
    </row>
    <row r="91" spans="1:6" s="68" customFormat="1">
      <c r="A91" s="140">
        <v>44154</v>
      </c>
      <c r="B91" s="130">
        <v>49.6</v>
      </c>
      <c r="C91" s="130" t="s">
        <v>182</v>
      </c>
      <c r="D91" s="131" t="s">
        <v>161</v>
      </c>
      <c r="E91" s="132" t="s">
        <v>156</v>
      </c>
      <c r="F91" s="141"/>
    </row>
    <row r="92" spans="1:6" s="3" customFormat="1" ht="25.5">
      <c r="A92" s="140">
        <v>44155</v>
      </c>
      <c r="B92" s="130">
        <v>519.13</v>
      </c>
      <c r="C92" s="130" t="s">
        <v>183</v>
      </c>
      <c r="D92" s="131" t="s">
        <v>184</v>
      </c>
      <c r="E92" s="132" t="s">
        <v>121</v>
      </c>
      <c r="F92" s="151"/>
    </row>
    <row r="93" spans="1:6" s="68" customFormat="1">
      <c r="A93" s="140">
        <v>44155</v>
      </c>
      <c r="B93" s="130">
        <v>8.74</v>
      </c>
      <c r="C93" s="130" t="s">
        <v>185</v>
      </c>
      <c r="D93" s="131" t="s">
        <v>161</v>
      </c>
      <c r="E93" s="132" t="s">
        <v>156</v>
      </c>
      <c r="F93" s="141"/>
    </row>
    <row r="94" spans="1:6" s="68" customFormat="1">
      <c r="A94" s="140">
        <v>44155</v>
      </c>
      <c r="B94" s="130">
        <v>6.5</v>
      </c>
      <c r="C94" s="130" t="s">
        <v>185</v>
      </c>
      <c r="D94" s="131" t="s">
        <v>161</v>
      </c>
      <c r="E94" s="132" t="s">
        <v>156</v>
      </c>
      <c r="F94" s="141"/>
    </row>
    <row r="95" spans="1:6" s="68" customFormat="1">
      <c r="A95" s="140">
        <v>44155</v>
      </c>
      <c r="B95" s="130">
        <v>209.1</v>
      </c>
      <c r="C95" s="130" t="s">
        <v>186</v>
      </c>
      <c r="D95" s="131" t="s">
        <v>187</v>
      </c>
      <c r="E95" s="132" t="s">
        <v>121</v>
      </c>
      <c r="F95" s="141"/>
    </row>
    <row r="96" spans="1:6" s="68" customFormat="1">
      <c r="A96" s="140">
        <v>44155</v>
      </c>
      <c r="B96" s="130">
        <v>6.5</v>
      </c>
      <c r="C96" s="130" t="s">
        <v>188</v>
      </c>
      <c r="D96" s="131" t="s">
        <v>161</v>
      </c>
      <c r="E96" s="132" t="s">
        <v>156</v>
      </c>
      <c r="F96" s="141"/>
    </row>
    <row r="97" spans="1:6" s="68" customFormat="1" ht="25.5">
      <c r="A97" s="140">
        <v>44158</v>
      </c>
      <c r="B97" s="130">
        <v>21.39</v>
      </c>
      <c r="C97" s="130" t="s">
        <v>189</v>
      </c>
      <c r="D97" s="131" t="s">
        <v>161</v>
      </c>
      <c r="E97" s="132" t="s">
        <v>154</v>
      </c>
      <c r="F97" s="141"/>
    </row>
    <row r="98" spans="1:6" s="3" customFormat="1" ht="25.5">
      <c r="A98" s="144">
        <v>44158</v>
      </c>
      <c r="B98" s="145">
        <v>630.64</v>
      </c>
      <c r="C98" s="145" t="s">
        <v>190</v>
      </c>
      <c r="D98" s="146" t="s">
        <v>120</v>
      </c>
      <c r="E98" s="147" t="s">
        <v>121</v>
      </c>
      <c r="F98" s="151"/>
    </row>
    <row r="99" spans="1:6" s="149" customFormat="1" ht="25.5">
      <c r="A99" s="140">
        <v>44158</v>
      </c>
      <c r="B99" s="130">
        <f>SUM(156.52+4)</f>
        <v>160.52000000000001</v>
      </c>
      <c r="C99" s="130" t="s">
        <v>128</v>
      </c>
      <c r="D99" s="131" t="s">
        <v>191</v>
      </c>
      <c r="E99" s="132" t="s">
        <v>121</v>
      </c>
      <c r="F99" s="148"/>
    </row>
    <row r="100" spans="1:6" s="68" customFormat="1">
      <c r="A100" s="140">
        <v>44158</v>
      </c>
      <c r="B100" s="130">
        <v>65.53</v>
      </c>
      <c r="C100" s="130" t="s">
        <v>192</v>
      </c>
      <c r="D100" s="131" t="s">
        <v>161</v>
      </c>
      <c r="E100" s="132" t="s">
        <v>156</v>
      </c>
      <c r="F100" s="141"/>
    </row>
    <row r="101" spans="1:6" s="68" customFormat="1">
      <c r="A101" s="140">
        <v>44158</v>
      </c>
      <c r="B101" s="130">
        <v>80.58</v>
      </c>
      <c r="C101" s="130" t="s">
        <v>193</v>
      </c>
      <c r="D101" s="131" t="s">
        <v>194</v>
      </c>
      <c r="E101" s="132" t="s">
        <v>156</v>
      </c>
      <c r="F101" s="141"/>
    </row>
    <row r="102" spans="1:6" s="68" customFormat="1">
      <c r="A102" s="140">
        <v>44158</v>
      </c>
      <c r="B102" s="130">
        <v>52.37</v>
      </c>
      <c r="C102" s="130" t="s">
        <v>195</v>
      </c>
      <c r="D102" s="131" t="s">
        <v>161</v>
      </c>
      <c r="E102" s="132" t="s">
        <v>156</v>
      </c>
      <c r="F102" s="141"/>
    </row>
    <row r="103" spans="1:6" s="68" customFormat="1">
      <c r="A103" s="140">
        <v>44158</v>
      </c>
      <c r="B103" s="130">
        <v>16.89</v>
      </c>
      <c r="C103" s="130" t="s">
        <v>196</v>
      </c>
      <c r="D103" s="131" t="s">
        <v>161</v>
      </c>
      <c r="E103" s="132" t="s">
        <v>121</v>
      </c>
      <c r="F103" s="141"/>
    </row>
    <row r="104" spans="1:6" s="68" customFormat="1">
      <c r="A104" s="140">
        <v>44158</v>
      </c>
      <c r="B104" s="130">
        <v>23.23</v>
      </c>
      <c r="C104" s="130" t="s">
        <v>197</v>
      </c>
      <c r="D104" s="131" t="s">
        <v>161</v>
      </c>
      <c r="E104" s="132" t="s">
        <v>121</v>
      </c>
      <c r="F104" s="141"/>
    </row>
    <row r="105" spans="1:6" s="68" customFormat="1">
      <c r="A105" s="140">
        <v>44158</v>
      </c>
      <c r="B105" s="130">
        <v>8.39</v>
      </c>
      <c r="C105" s="130" t="s">
        <v>198</v>
      </c>
      <c r="D105" s="131" t="s">
        <v>161</v>
      </c>
      <c r="E105" s="132" t="s">
        <v>156</v>
      </c>
      <c r="F105" s="141"/>
    </row>
    <row r="106" spans="1:6" s="149" customFormat="1">
      <c r="A106" s="140">
        <v>44159</v>
      </c>
      <c r="B106" s="130">
        <v>32.5</v>
      </c>
      <c r="C106" s="130" t="s">
        <v>199</v>
      </c>
      <c r="D106" s="131" t="s">
        <v>200</v>
      </c>
      <c r="E106" s="132" t="s">
        <v>121</v>
      </c>
      <c r="F106" s="148"/>
    </row>
    <row r="107" spans="1:6" s="68" customFormat="1">
      <c r="A107" s="144">
        <v>44166</v>
      </c>
      <c r="B107" s="145">
        <f>SUM(679.14+40.25)</f>
        <v>719.39</v>
      </c>
      <c r="C107" s="145" t="s">
        <v>201</v>
      </c>
      <c r="D107" s="146" t="s">
        <v>202</v>
      </c>
      <c r="E107" s="147" t="s">
        <v>203</v>
      </c>
      <c r="F107" s="141"/>
    </row>
    <row r="108" spans="1:6" s="68" customFormat="1">
      <c r="A108" s="140">
        <v>44166</v>
      </c>
      <c r="B108" s="130">
        <v>47.2</v>
      </c>
      <c r="C108" s="130" t="s">
        <v>204</v>
      </c>
      <c r="D108" s="131" t="s">
        <v>168</v>
      </c>
      <c r="E108" s="132" t="s">
        <v>203</v>
      </c>
      <c r="F108" s="1"/>
    </row>
    <row r="109" spans="1:6" s="68" customFormat="1">
      <c r="A109" s="140">
        <v>44531</v>
      </c>
      <c r="B109" s="130">
        <v>5.65</v>
      </c>
      <c r="C109" s="130" t="s">
        <v>205</v>
      </c>
      <c r="D109" s="131" t="s">
        <v>206</v>
      </c>
      <c r="E109" s="132" t="s">
        <v>203</v>
      </c>
      <c r="F109" s="1"/>
    </row>
    <row r="110" spans="1:6" s="68" customFormat="1">
      <c r="A110" s="140">
        <v>44166</v>
      </c>
      <c r="B110" s="130">
        <v>21.01</v>
      </c>
      <c r="C110" s="130" t="s">
        <v>207</v>
      </c>
      <c r="D110" s="131" t="s">
        <v>208</v>
      </c>
      <c r="E110" s="132" t="s">
        <v>203</v>
      </c>
      <c r="F110" s="1"/>
    </row>
    <row r="111" spans="1:6" s="68" customFormat="1" ht="25.5">
      <c r="A111" s="140">
        <v>44532</v>
      </c>
      <c r="B111" s="130">
        <v>11.42</v>
      </c>
      <c r="C111" s="130" t="s">
        <v>209</v>
      </c>
      <c r="D111" s="131" t="s">
        <v>161</v>
      </c>
      <c r="E111" s="132" t="s">
        <v>203</v>
      </c>
      <c r="F111" s="1"/>
    </row>
    <row r="112" spans="1:6" s="68" customFormat="1">
      <c r="A112" s="140">
        <v>44532</v>
      </c>
      <c r="B112" s="130">
        <v>19.66</v>
      </c>
      <c r="C112" s="130" t="s">
        <v>210</v>
      </c>
      <c r="D112" s="131" t="s">
        <v>161</v>
      </c>
      <c r="E112" s="132" t="s">
        <v>77</v>
      </c>
      <c r="F112" s="1"/>
    </row>
    <row r="113" spans="1:6" s="68" customFormat="1" ht="25.5">
      <c r="A113" s="144">
        <v>44178</v>
      </c>
      <c r="B113" s="130">
        <v>359.85</v>
      </c>
      <c r="C113" s="145" t="s">
        <v>211</v>
      </c>
      <c r="D113" s="146" t="s">
        <v>202</v>
      </c>
      <c r="E113" s="147" t="s">
        <v>212</v>
      </c>
      <c r="F113" s="150"/>
    </row>
    <row r="114" spans="1:6" s="68" customFormat="1">
      <c r="A114" s="140">
        <v>44543</v>
      </c>
      <c r="B114" s="130">
        <v>36.49</v>
      </c>
      <c r="C114" s="130" t="s">
        <v>213</v>
      </c>
      <c r="D114" s="131" t="s">
        <v>161</v>
      </c>
      <c r="E114" s="132" t="s">
        <v>121</v>
      </c>
      <c r="F114" s="150"/>
    </row>
    <row r="115" spans="1:6" s="68" customFormat="1" ht="25.5">
      <c r="A115" s="140">
        <v>44178</v>
      </c>
      <c r="B115" s="130">
        <f>190.54+4</f>
        <v>194.54</v>
      </c>
      <c r="C115" s="130" t="s">
        <v>214</v>
      </c>
      <c r="D115" s="131" t="s">
        <v>215</v>
      </c>
      <c r="E115" s="132" t="s">
        <v>121</v>
      </c>
      <c r="F115" s="1"/>
    </row>
    <row r="116" spans="1:6" s="68" customFormat="1">
      <c r="A116" s="140">
        <v>44179</v>
      </c>
      <c r="B116" s="130">
        <v>11.48</v>
      </c>
      <c r="C116" s="130" t="s">
        <v>216</v>
      </c>
      <c r="D116" s="131" t="s">
        <v>168</v>
      </c>
      <c r="E116" s="132" t="s">
        <v>156</v>
      </c>
      <c r="F116" s="1"/>
    </row>
    <row r="117" spans="1:6" s="68" customFormat="1">
      <c r="A117" s="140">
        <v>44544</v>
      </c>
      <c r="B117" s="130">
        <v>52.42</v>
      </c>
      <c r="C117" s="130" t="s">
        <v>217</v>
      </c>
      <c r="D117" s="131" t="s">
        <v>161</v>
      </c>
      <c r="E117" s="132" t="s">
        <v>121</v>
      </c>
      <c r="F117" s="1"/>
    </row>
    <row r="118" spans="1:6" s="68" customFormat="1">
      <c r="A118" s="140">
        <v>44544</v>
      </c>
      <c r="B118" s="130">
        <v>17.37</v>
      </c>
      <c r="C118" s="130" t="s">
        <v>210</v>
      </c>
      <c r="D118" s="131" t="s">
        <v>161</v>
      </c>
      <c r="E118" s="132" t="s">
        <v>77</v>
      </c>
      <c r="F118" s="1"/>
    </row>
    <row r="119" spans="1:6" s="149" customFormat="1">
      <c r="A119" s="144">
        <v>44207</v>
      </c>
      <c r="B119" s="145">
        <f>308.19+35+20</f>
        <v>363.19</v>
      </c>
      <c r="C119" s="145" t="s">
        <v>218</v>
      </c>
      <c r="D119" s="146" t="s">
        <v>202</v>
      </c>
      <c r="E119" s="147" t="s">
        <v>154</v>
      </c>
      <c r="F119" s="150"/>
    </row>
    <row r="120" spans="1:6" s="68" customFormat="1">
      <c r="A120" s="140">
        <v>44207</v>
      </c>
      <c r="B120" s="130">
        <v>18.57</v>
      </c>
      <c r="C120" s="130" t="s">
        <v>219</v>
      </c>
      <c r="D120" s="131" t="s">
        <v>161</v>
      </c>
      <c r="E120" s="132" t="s">
        <v>77</v>
      </c>
      <c r="F120" s="1"/>
    </row>
    <row r="121" spans="1:6" s="3" customFormat="1" ht="25.5">
      <c r="A121" s="140">
        <v>44207</v>
      </c>
      <c r="B121" s="130">
        <f>126.09+4</f>
        <v>130.09</v>
      </c>
      <c r="C121" s="130" t="s">
        <v>80</v>
      </c>
      <c r="D121" s="131" t="s">
        <v>220</v>
      </c>
      <c r="E121" s="132" t="s">
        <v>221</v>
      </c>
      <c r="F121" s="156"/>
    </row>
    <row r="122" spans="1:6" s="3" customFormat="1">
      <c r="A122" s="140">
        <v>44207</v>
      </c>
      <c r="B122" s="130">
        <f>160+4+29.17+4</f>
        <v>197.17000000000002</v>
      </c>
      <c r="C122" s="130" t="s">
        <v>80</v>
      </c>
      <c r="D122" s="131" t="s">
        <v>222</v>
      </c>
      <c r="E122" s="132" t="s">
        <v>121</v>
      </c>
      <c r="F122" s="156"/>
    </row>
    <row r="123" spans="1:6" s="68" customFormat="1">
      <c r="A123" s="140">
        <v>44208</v>
      </c>
      <c r="B123" s="130">
        <v>26.61</v>
      </c>
      <c r="C123" s="130" t="s">
        <v>223</v>
      </c>
      <c r="D123" s="131" t="s">
        <v>224</v>
      </c>
      <c r="E123" s="132" t="s">
        <v>121</v>
      </c>
      <c r="F123" s="1"/>
    </row>
    <row r="124" spans="1:6" s="68" customFormat="1">
      <c r="A124" s="140">
        <v>44208</v>
      </c>
      <c r="B124" s="130">
        <v>8</v>
      </c>
      <c r="C124" s="130" t="s">
        <v>225</v>
      </c>
      <c r="D124" s="131" t="s">
        <v>226</v>
      </c>
      <c r="E124" s="132" t="s">
        <v>156</v>
      </c>
      <c r="F124" s="1"/>
    </row>
    <row r="125" spans="1:6" s="68" customFormat="1">
      <c r="A125" s="140">
        <v>44209</v>
      </c>
      <c r="B125" s="130">
        <v>6.96</v>
      </c>
      <c r="C125" s="130" t="s">
        <v>80</v>
      </c>
      <c r="D125" s="131" t="s">
        <v>227</v>
      </c>
      <c r="E125" s="132" t="s">
        <v>121</v>
      </c>
      <c r="F125" s="1"/>
    </row>
    <row r="126" spans="1:6" s="68" customFormat="1" ht="16.350000000000001" customHeight="1">
      <c r="A126" s="140">
        <v>44209</v>
      </c>
      <c r="B126" s="130">
        <v>58.49</v>
      </c>
      <c r="C126" s="130" t="s">
        <v>80</v>
      </c>
      <c r="D126" s="131" t="s">
        <v>228</v>
      </c>
      <c r="E126" s="132" t="s">
        <v>121</v>
      </c>
      <c r="F126" s="1"/>
    </row>
    <row r="127" spans="1:6" s="68" customFormat="1" ht="16.350000000000001" customHeight="1">
      <c r="A127" s="140">
        <v>44244</v>
      </c>
      <c r="B127" s="130">
        <v>65</v>
      </c>
      <c r="C127" s="130" t="s">
        <v>80</v>
      </c>
      <c r="D127" s="131" t="s">
        <v>229</v>
      </c>
      <c r="E127" s="132" t="s">
        <v>77</v>
      </c>
      <c r="F127" s="1"/>
    </row>
    <row r="128" spans="1:6" s="68" customFormat="1">
      <c r="A128" s="140">
        <v>44250</v>
      </c>
      <c r="B128" s="130">
        <v>25</v>
      </c>
      <c r="C128" s="130" t="s">
        <v>80</v>
      </c>
      <c r="D128" s="131" t="s">
        <v>230</v>
      </c>
      <c r="E128" s="132" t="s">
        <v>77</v>
      </c>
      <c r="F128" s="1"/>
    </row>
    <row r="129" spans="1:6" s="68" customFormat="1">
      <c r="A129" s="140">
        <v>44264</v>
      </c>
      <c r="B129" s="130">
        <v>23.48</v>
      </c>
      <c r="C129" s="130" t="s">
        <v>231</v>
      </c>
      <c r="D129" s="131" t="s">
        <v>168</v>
      </c>
      <c r="E129" s="132" t="s">
        <v>232</v>
      </c>
      <c r="F129" s="1"/>
    </row>
    <row r="130" spans="1:6" s="68" customFormat="1">
      <c r="A130" s="140">
        <v>44264</v>
      </c>
      <c r="B130" s="130">
        <v>23.57</v>
      </c>
      <c r="C130" s="130" t="s">
        <v>233</v>
      </c>
      <c r="D130" s="131" t="s">
        <v>168</v>
      </c>
      <c r="E130" s="132" t="s">
        <v>234</v>
      </c>
      <c r="F130" s="1"/>
    </row>
    <row r="131" spans="1:6" s="68" customFormat="1">
      <c r="A131" s="140">
        <v>44264</v>
      </c>
      <c r="B131" s="130">
        <v>18.75</v>
      </c>
      <c r="C131" s="130" t="s">
        <v>210</v>
      </c>
      <c r="D131" s="131" t="s">
        <v>161</v>
      </c>
      <c r="E131" s="132" t="s">
        <v>77</v>
      </c>
      <c r="F131" s="1"/>
    </row>
    <row r="132" spans="1:6" s="68" customFormat="1">
      <c r="A132" s="140">
        <v>44267</v>
      </c>
      <c r="B132" s="130">
        <v>18.239999999999998</v>
      </c>
      <c r="C132" s="130" t="s">
        <v>219</v>
      </c>
      <c r="D132" s="131" t="s">
        <v>161</v>
      </c>
      <c r="E132" s="132" t="s">
        <v>77</v>
      </c>
      <c r="F132" s="1"/>
    </row>
    <row r="133" spans="1:6" s="149" customFormat="1" ht="38.25">
      <c r="A133" s="144">
        <v>44267</v>
      </c>
      <c r="B133" s="145"/>
      <c r="C133" s="145" t="s">
        <v>235</v>
      </c>
      <c r="D133" s="146"/>
      <c r="E133" s="147" t="s">
        <v>156</v>
      </c>
      <c r="F133" s="150"/>
    </row>
    <row r="134" spans="1:6" s="68" customFormat="1">
      <c r="A134" s="140">
        <v>44267</v>
      </c>
      <c r="B134" s="130">
        <v>32.83</v>
      </c>
      <c r="C134" s="130" t="s">
        <v>236</v>
      </c>
      <c r="D134" s="131" t="s">
        <v>161</v>
      </c>
      <c r="E134" s="132" t="s">
        <v>156</v>
      </c>
      <c r="F134" s="1"/>
    </row>
    <row r="135" spans="1:6" s="68" customFormat="1">
      <c r="A135" s="140">
        <v>44267</v>
      </c>
      <c r="B135" s="130">
        <v>18.57</v>
      </c>
      <c r="C135" s="130" t="s">
        <v>210</v>
      </c>
      <c r="D135" s="131" t="s">
        <v>161</v>
      </c>
      <c r="E135" s="132" t="s">
        <v>154</v>
      </c>
      <c r="F135" s="1"/>
    </row>
    <row r="136" spans="1:6" s="68" customFormat="1">
      <c r="A136" s="140">
        <v>44298</v>
      </c>
      <c r="B136" s="130">
        <v>25</v>
      </c>
      <c r="C136" s="130" t="s">
        <v>237</v>
      </c>
      <c r="D136" s="131" t="s">
        <v>238</v>
      </c>
      <c r="E136" s="132" t="s">
        <v>77</v>
      </c>
      <c r="F136" s="1"/>
    </row>
    <row r="137" spans="1:6" s="149" customFormat="1" ht="25.5">
      <c r="A137" s="144">
        <v>44308</v>
      </c>
      <c r="B137" s="145"/>
      <c r="C137" s="145" t="s">
        <v>239</v>
      </c>
      <c r="D137" s="146"/>
      <c r="E137" s="147" t="s">
        <v>121</v>
      </c>
      <c r="F137" s="150"/>
    </row>
    <row r="138" spans="1:6" s="3" customFormat="1">
      <c r="A138" s="140">
        <v>44308</v>
      </c>
      <c r="B138" s="130">
        <v>18.05</v>
      </c>
      <c r="C138" s="131" t="s">
        <v>240</v>
      </c>
      <c r="D138" s="131" t="s">
        <v>161</v>
      </c>
      <c r="E138" s="132" t="s">
        <v>77</v>
      </c>
      <c r="F138" s="156"/>
    </row>
    <row r="139" spans="1:6" s="68" customFormat="1">
      <c r="A139" s="140">
        <v>44308</v>
      </c>
      <c r="B139" s="130">
        <v>595.62</v>
      </c>
      <c r="C139" s="130" t="s">
        <v>241</v>
      </c>
      <c r="D139" s="131" t="s">
        <v>242</v>
      </c>
      <c r="E139" s="132" t="s">
        <v>77</v>
      </c>
      <c r="F139" s="1"/>
    </row>
    <row r="140" spans="1:6" s="68" customFormat="1">
      <c r="A140" s="140">
        <v>44308</v>
      </c>
      <c r="B140" s="130">
        <v>75.83</v>
      </c>
      <c r="C140" s="130" t="s">
        <v>243</v>
      </c>
      <c r="D140" s="131" t="s">
        <v>244</v>
      </c>
      <c r="E140" s="132" t="s">
        <v>121</v>
      </c>
      <c r="F140" s="1"/>
    </row>
    <row r="141" spans="1:6" s="68" customFormat="1" ht="25.5">
      <c r="A141" s="140">
        <v>44308</v>
      </c>
      <c r="B141" s="130">
        <v>175.91</v>
      </c>
      <c r="C141" s="130" t="s">
        <v>245</v>
      </c>
      <c r="D141" s="131" t="s">
        <v>246</v>
      </c>
      <c r="E141" s="132" t="s">
        <v>121</v>
      </c>
      <c r="F141" s="1"/>
    </row>
    <row r="142" spans="1:6" s="68" customFormat="1">
      <c r="A142" s="140">
        <v>44308</v>
      </c>
      <c r="B142" s="130">
        <v>51.24</v>
      </c>
      <c r="C142" s="130" t="s">
        <v>245</v>
      </c>
      <c r="D142" s="131" t="s">
        <v>247</v>
      </c>
      <c r="E142" s="132" t="s">
        <v>121</v>
      </c>
      <c r="F142" s="1"/>
    </row>
    <row r="143" spans="1:6" s="68" customFormat="1">
      <c r="A143" s="140">
        <v>44309</v>
      </c>
      <c r="B143" s="130">
        <v>110.09</v>
      </c>
      <c r="C143" s="130" t="s">
        <v>248</v>
      </c>
      <c r="D143" s="131" t="s">
        <v>244</v>
      </c>
      <c r="E143" s="132" t="s">
        <v>121</v>
      </c>
      <c r="F143" s="1"/>
    </row>
    <row r="144" spans="1:6" s="68" customFormat="1">
      <c r="A144" s="140">
        <v>44309</v>
      </c>
      <c r="B144" s="130">
        <v>18.88</v>
      </c>
      <c r="C144" s="130" t="s">
        <v>249</v>
      </c>
      <c r="D144" s="131" t="s">
        <v>161</v>
      </c>
      <c r="E144" s="132" t="s">
        <v>77</v>
      </c>
      <c r="F144" s="1"/>
    </row>
    <row r="145" spans="1:6" s="149" customFormat="1">
      <c r="A145" s="144">
        <v>44343</v>
      </c>
      <c r="B145" s="145">
        <v>0</v>
      </c>
      <c r="C145" s="145" t="s">
        <v>250</v>
      </c>
      <c r="D145" s="146"/>
      <c r="E145" s="147" t="s">
        <v>251</v>
      </c>
      <c r="F145" s="150"/>
    </row>
    <row r="146" spans="1:6" s="68" customFormat="1">
      <c r="A146" s="140">
        <v>44343</v>
      </c>
      <c r="B146" s="130">
        <v>65</v>
      </c>
      <c r="C146" s="130" t="s">
        <v>252</v>
      </c>
      <c r="D146" s="131" t="s">
        <v>229</v>
      </c>
      <c r="E146" s="132" t="s">
        <v>77</v>
      </c>
      <c r="F146" s="1"/>
    </row>
    <row r="147" spans="1:6" s="149" customFormat="1">
      <c r="A147" s="144">
        <v>44346</v>
      </c>
      <c r="B147" s="145">
        <v>0</v>
      </c>
      <c r="C147" s="145" t="s">
        <v>253</v>
      </c>
      <c r="D147" s="146"/>
      <c r="E147" s="147" t="s">
        <v>121</v>
      </c>
      <c r="F147" s="150"/>
    </row>
    <row r="148" spans="1:6" s="68" customFormat="1">
      <c r="A148" s="140">
        <v>44346</v>
      </c>
      <c r="B148" s="130">
        <v>23.17</v>
      </c>
      <c r="C148" s="130" t="s">
        <v>240</v>
      </c>
      <c r="D148" s="131" t="s">
        <v>161</v>
      </c>
      <c r="E148" s="132" t="s">
        <v>121</v>
      </c>
      <c r="F148" s="1"/>
    </row>
    <row r="149" spans="1:6" s="68" customFormat="1">
      <c r="A149" s="140">
        <v>44346</v>
      </c>
      <c r="B149" s="130">
        <v>592.16999999999996</v>
      </c>
      <c r="C149" s="130" t="s">
        <v>254</v>
      </c>
      <c r="D149" s="131" t="s">
        <v>242</v>
      </c>
      <c r="E149" s="132" t="s">
        <v>77</v>
      </c>
      <c r="F149" s="1"/>
    </row>
    <row r="150" spans="1:6" s="68" customFormat="1">
      <c r="A150" s="140">
        <v>44347</v>
      </c>
      <c r="B150" s="130">
        <v>18</v>
      </c>
      <c r="C150" s="130" t="s">
        <v>255</v>
      </c>
      <c r="D150" s="131" t="s">
        <v>256</v>
      </c>
      <c r="E150" s="132" t="s">
        <v>121</v>
      </c>
      <c r="F150" s="1"/>
    </row>
    <row r="151" spans="1:6" s="68" customFormat="1">
      <c r="A151" s="140">
        <v>44347</v>
      </c>
      <c r="B151" s="130">
        <v>44.51</v>
      </c>
      <c r="C151" s="130" t="s">
        <v>257</v>
      </c>
      <c r="D151" s="131" t="s">
        <v>161</v>
      </c>
      <c r="E151" s="132" t="s">
        <v>121</v>
      </c>
      <c r="F151" s="1"/>
    </row>
    <row r="152" spans="1:6" s="68" customFormat="1">
      <c r="A152" s="140">
        <v>44347</v>
      </c>
      <c r="B152" s="130">
        <v>17.28</v>
      </c>
      <c r="C152" s="130" t="s">
        <v>258</v>
      </c>
      <c r="D152" s="131" t="s">
        <v>161</v>
      </c>
      <c r="E152" s="132" t="s">
        <v>77</v>
      </c>
      <c r="F152" s="1"/>
    </row>
    <row r="153" spans="1:6" s="149" customFormat="1" ht="25.5">
      <c r="A153" s="144">
        <v>44355</v>
      </c>
      <c r="B153" s="145"/>
      <c r="C153" s="145" t="s">
        <v>259</v>
      </c>
      <c r="D153" s="146"/>
      <c r="E153" s="147" t="s">
        <v>121</v>
      </c>
      <c r="F153" s="150"/>
    </row>
    <row r="154" spans="1:6" s="149" customFormat="1">
      <c r="A154" s="140">
        <v>44355</v>
      </c>
      <c r="B154" s="130">
        <v>28.43</v>
      </c>
      <c r="C154" s="130" t="s">
        <v>240</v>
      </c>
      <c r="D154" s="131" t="s">
        <v>161</v>
      </c>
      <c r="E154" s="132" t="s">
        <v>77</v>
      </c>
      <c r="F154" s="150"/>
    </row>
    <row r="155" spans="1:6" s="68" customFormat="1">
      <c r="A155" s="140">
        <v>44355</v>
      </c>
      <c r="B155" s="130">
        <v>505.54</v>
      </c>
      <c r="C155" s="130" t="s">
        <v>260</v>
      </c>
      <c r="D155" s="131" t="s">
        <v>261</v>
      </c>
      <c r="E155" s="132" t="s">
        <v>121</v>
      </c>
      <c r="F155" s="1"/>
    </row>
    <row r="156" spans="1:6" s="68" customFormat="1">
      <c r="A156" s="140">
        <v>44355</v>
      </c>
      <c r="B156" s="130">
        <v>75.66</v>
      </c>
      <c r="C156" s="130" t="s">
        <v>262</v>
      </c>
      <c r="D156" s="131" t="s">
        <v>161</v>
      </c>
      <c r="E156" s="132" t="s">
        <v>121</v>
      </c>
      <c r="F156" s="1"/>
    </row>
    <row r="157" spans="1:6" s="68" customFormat="1">
      <c r="A157" s="140">
        <v>44355</v>
      </c>
      <c r="B157" s="130">
        <v>32</v>
      </c>
      <c r="C157" s="130" t="s">
        <v>263</v>
      </c>
      <c r="D157" s="131" t="s">
        <v>264</v>
      </c>
      <c r="E157" s="132" t="s">
        <v>121</v>
      </c>
      <c r="F157" s="1"/>
    </row>
    <row r="158" spans="1:6" s="68" customFormat="1">
      <c r="A158" s="140">
        <v>44355</v>
      </c>
      <c r="B158" s="130">
        <v>9.2200000000000006</v>
      </c>
      <c r="C158" s="130" t="s">
        <v>265</v>
      </c>
      <c r="D158" s="131" t="s">
        <v>256</v>
      </c>
      <c r="E158" s="132" t="s">
        <v>121</v>
      </c>
      <c r="F158" s="1"/>
    </row>
    <row r="159" spans="1:6" s="68" customFormat="1">
      <c r="A159" s="140">
        <v>44355</v>
      </c>
      <c r="B159" s="130">
        <v>81.91</v>
      </c>
      <c r="C159" s="130" t="s">
        <v>266</v>
      </c>
      <c r="D159" s="131" t="s">
        <v>267</v>
      </c>
      <c r="E159" s="132" t="s">
        <v>121</v>
      </c>
      <c r="F159" s="1"/>
    </row>
    <row r="160" spans="1:6" s="149" customFormat="1" ht="25.5">
      <c r="A160" s="144">
        <v>44362</v>
      </c>
      <c r="B160" s="145"/>
      <c r="C160" s="145" t="s">
        <v>268</v>
      </c>
      <c r="D160" s="146"/>
      <c r="E160" s="147"/>
      <c r="F160" s="150"/>
    </row>
    <row r="161" spans="1:6" s="149" customFormat="1">
      <c r="A161" s="140">
        <v>44362</v>
      </c>
      <c r="B161" s="130">
        <v>23.83</v>
      </c>
      <c r="C161" s="130" t="s">
        <v>269</v>
      </c>
      <c r="D161" s="131" t="s">
        <v>161</v>
      </c>
      <c r="E161" s="132" t="s">
        <v>77</v>
      </c>
      <c r="F161" s="150"/>
    </row>
    <row r="162" spans="1:6" s="149" customFormat="1">
      <c r="A162" s="140">
        <v>44362</v>
      </c>
      <c r="B162" s="130">
        <v>14.61</v>
      </c>
      <c r="C162" s="130" t="s">
        <v>82</v>
      </c>
      <c r="D162" s="131" t="s">
        <v>83</v>
      </c>
      <c r="E162" s="132" t="s">
        <v>77</v>
      </c>
      <c r="F162" s="150"/>
    </row>
    <row r="163" spans="1:6" s="68" customFormat="1" ht="13.7" customHeight="1">
      <c r="A163" s="140">
        <v>44362</v>
      </c>
      <c r="B163" s="130">
        <v>361.3</v>
      </c>
      <c r="C163" s="130" t="s">
        <v>270</v>
      </c>
      <c r="D163" s="131" t="s">
        <v>261</v>
      </c>
      <c r="E163" s="132" t="s">
        <v>121</v>
      </c>
      <c r="F163" s="1"/>
    </row>
    <row r="164" spans="1:6" s="68" customFormat="1">
      <c r="A164" s="140">
        <v>44362</v>
      </c>
      <c r="B164" s="130">
        <v>45.36</v>
      </c>
      <c r="C164" s="130" t="s">
        <v>243</v>
      </c>
      <c r="D164" s="131" t="s">
        <v>161</v>
      </c>
      <c r="E164" s="132" t="s">
        <v>121</v>
      </c>
      <c r="F164" s="1"/>
    </row>
    <row r="165" spans="1:6" s="68" customFormat="1">
      <c r="A165" s="140">
        <v>44362</v>
      </c>
      <c r="B165" s="130">
        <v>16.84</v>
      </c>
      <c r="C165" s="130" t="s">
        <v>271</v>
      </c>
      <c r="D165" s="131" t="s">
        <v>161</v>
      </c>
      <c r="E165" s="132" t="s">
        <v>121</v>
      </c>
      <c r="F165" s="1"/>
    </row>
    <row r="166" spans="1:6" s="68" customFormat="1">
      <c r="A166" s="140">
        <v>44362</v>
      </c>
      <c r="B166" s="130">
        <v>28.26</v>
      </c>
      <c r="C166" s="130" t="s">
        <v>258</v>
      </c>
      <c r="D166" s="131" t="s">
        <v>113</v>
      </c>
      <c r="E166" s="132" t="s">
        <v>77</v>
      </c>
      <c r="F166" s="1"/>
    </row>
    <row r="167" spans="1:6" s="68" customFormat="1">
      <c r="A167" s="144">
        <v>44364</v>
      </c>
      <c r="B167" s="145"/>
      <c r="C167" s="145" t="s">
        <v>272</v>
      </c>
      <c r="D167" s="131"/>
      <c r="E167" s="132"/>
      <c r="F167" s="1"/>
    </row>
    <row r="168" spans="1:6" s="68" customFormat="1">
      <c r="A168" s="140">
        <v>44364</v>
      </c>
      <c r="B168" s="130">
        <v>17.89</v>
      </c>
      <c r="C168" s="130" t="s">
        <v>240</v>
      </c>
      <c r="D168" s="131" t="s">
        <v>161</v>
      </c>
      <c r="E168" s="132" t="s">
        <v>154</v>
      </c>
      <c r="F168" s="1"/>
    </row>
    <row r="169" spans="1:6" s="68" customFormat="1">
      <c r="A169" s="140">
        <v>44364</v>
      </c>
      <c r="B169" s="130">
        <v>824.32</v>
      </c>
      <c r="C169" s="130" t="s">
        <v>273</v>
      </c>
      <c r="D169" s="131" t="s">
        <v>274</v>
      </c>
      <c r="E169" s="132" t="s">
        <v>275</v>
      </c>
      <c r="F169" s="1"/>
    </row>
    <row r="170" spans="1:6" s="68" customFormat="1">
      <c r="A170" s="140">
        <v>44364</v>
      </c>
      <c r="B170" s="130">
        <v>15.48</v>
      </c>
      <c r="C170" s="130" t="s">
        <v>82</v>
      </c>
      <c r="D170" s="131" t="s">
        <v>83</v>
      </c>
      <c r="E170" s="132" t="s">
        <v>276</v>
      </c>
      <c r="F170" s="1"/>
    </row>
    <row r="171" spans="1:6" s="68" customFormat="1">
      <c r="A171" s="140">
        <v>44364</v>
      </c>
      <c r="B171" s="130">
        <v>28.96</v>
      </c>
      <c r="C171" s="130" t="s">
        <v>258</v>
      </c>
      <c r="D171" s="131" t="s">
        <v>277</v>
      </c>
      <c r="E171" s="132" t="s">
        <v>77</v>
      </c>
      <c r="F171" s="1"/>
    </row>
    <row r="172" spans="1:6" s="149" customFormat="1">
      <c r="A172" s="144">
        <v>44365</v>
      </c>
      <c r="B172" s="145"/>
      <c r="C172" s="145" t="s">
        <v>278</v>
      </c>
      <c r="D172" s="146" t="s">
        <v>279</v>
      </c>
      <c r="E172" s="147"/>
      <c r="F172" s="150"/>
    </row>
    <row r="173" spans="1:6" s="68" customFormat="1">
      <c r="A173" s="140">
        <v>44365</v>
      </c>
      <c r="B173" s="130">
        <v>55</v>
      </c>
      <c r="C173" s="130" t="s">
        <v>280</v>
      </c>
      <c r="D173" s="131" t="s">
        <v>229</v>
      </c>
      <c r="E173" s="132" t="s">
        <v>174</v>
      </c>
      <c r="F173" s="1"/>
    </row>
    <row r="174" spans="1:6" s="68" customFormat="1">
      <c r="A174" s="140"/>
      <c r="B174" s="130"/>
      <c r="C174" s="130"/>
      <c r="D174" s="131"/>
      <c r="E174" s="132"/>
      <c r="F174" s="1"/>
    </row>
    <row r="175" spans="1:6" s="68" customFormat="1">
      <c r="A175" s="140"/>
      <c r="B175" s="130"/>
      <c r="C175" s="130"/>
      <c r="D175" s="131"/>
      <c r="E175" s="132"/>
      <c r="F175" s="1"/>
    </row>
    <row r="176" spans="1:6" ht="19.5" customHeight="1">
      <c r="A176" s="120"/>
      <c r="B176" s="121"/>
      <c r="C176" s="122"/>
      <c r="D176" s="122"/>
      <c r="E176" s="123"/>
      <c r="F176" s="46"/>
    </row>
    <row r="177" spans="1:6" ht="10.5" customHeight="1">
      <c r="A177" s="86" t="s">
        <v>281</v>
      </c>
      <c r="B177" s="87">
        <f>SUM(B48:B176)</f>
        <v>13408.71</v>
      </c>
      <c r="C177" s="159" t="str">
        <f>IF(SUBTOTAL(3,B48:B176)=SUBTOTAL(103,B48:B176),'Summary and sign-off'!$A$48,'Summary and sign-off'!$A$49)</f>
        <v>Check - there are no hidden rows with data</v>
      </c>
      <c r="D177" s="167" t="str">
        <f>IF('Summary and sign-off'!F56='Summary and sign-off'!F54,'Summary and sign-off'!A51,'Summary and sign-off'!A50)</f>
        <v>Not all lines have an entry for "Cost in NZ$" and "Type of expense"</v>
      </c>
      <c r="E177" s="167"/>
      <c r="F177" s="27"/>
    </row>
    <row r="178" spans="1:6" ht="24.75" customHeight="1">
      <c r="A178" s="27"/>
      <c r="B178" s="22"/>
      <c r="C178" s="27"/>
      <c r="D178" s="27"/>
      <c r="E178" s="27"/>
      <c r="F178" s="46"/>
    </row>
    <row r="179" spans="1:6" ht="27" customHeight="1">
      <c r="A179" s="168" t="s">
        <v>282</v>
      </c>
      <c r="B179" s="168"/>
      <c r="C179" s="168"/>
      <c r="D179" s="168"/>
      <c r="E179" s="168"/>
      <c r="F179" s="49"/>
    </row>
    <row r="180" spans="1:6" s="68" customFormat="1" ht="25.5" hidden="1">
      <c r="A180" s="35" t="s">
        <v>68</v>
      </c>
      <c r="B180" s="35" t="s">
        <v>14</v>
      </c>
      <c r="C180" s="35" t="s">
        <v>283</v>
      </c>
      <c r="D180" s="35" t="s">
        <v>284</v>
      </c>
      <c r="E180" s="35" t="s">
        <v>72</v>
      </c>
      <c r="F180" s="1"/>
    </row>
    <row r="181" spans="1:6" s="68" customFormat="1">
      <c r="A181" s="111"/>
      <c r="B181" s="112"/>
      <c r="C181" s="113"/>
      <c r="D181" s="113"/>
      <c r="E181" s="114"/>
      <c r="F181" s="1"/>
    </row>
    <row r="182" spans="1:6" s="68" customFormat="1">
      <c r="A182" s="129">
        <v>44034</v>
      </c>
      <c r="B182" s="130">
        <v>13.22</v>
      </c>
      <c r="C182" s="130" t="s">
        <v>285</v>
      </c>
      <c r="D182" s="131" t="s">
        <v>129</v>
      </c>
      <c r="E182" s="132" t="s">
        <v>77</v>
      </c>
      <c r="F182" s="1"/>
    </row>
    <row r="183" spans="1:6" s="68" customFormat="1">
      <c r="A183" s="129">
        <v>44092</v>
      </c>
      <c r="B183" s="130">
        <v>8.9600000000000009</v>
      </c>
      <c r="C183" s="130" t="s">
        <v>286</v>
      </c>
      <c r="D183" s="131" t="s">
        <v>129</v>
      </c>
      <c r="E183" s="132" t="s">
        <v>77</v>
      </c>
      <c r="F183" s="1"/>
    </row>
    <row r="184" spans="1:6" s="68" customFormat="1">
      <c r="A184" s="129">
        <v>44092</v>
      </c>
      <c r="B184" s="130">
        <v>10.3</v>
      </c>
      <c r="C184" s="130" t="s">
        <v>286</v>
      </c>
      <c r="D184" s="131" t="s">
        <v>129</v>
      </c>
      <c r="E184" s="132" t="s">
        <v>154</v>
      </c>
      <c r="F184" s="1"/>
    </row>
    <row r="185" spans="1:6" s="68" customFormat="1">
      <c r="A185" s="129">
        <v>44096</v>
      </c>
      <c r="B185" s="130">
        <v>8.9600000000000009</v>
      </c>
      <c r="C185" s="130" t="s">
        <v>287</v>
      </c>
      <c r="D185" s="131" t="s">
        <v>129</v>
      </c>
      <c r="E185" s="132" t="s">
        <v>154</v>
      </c>
      <c r="F185" s="1"/>
    </row>
    <row r="186" spans="1:6" s="149" customFormat="1">
      <c r="A186" s="140">
        <v>44160</v>
      </c>
      <c r="B186" s="130">
        <v>11.46</v>
      </c>
      <c r="C186" s="130" t="s">
        <v>288</v>
      </c>
      <c r="D186" s="131" t="s">
        <v>161</v>
      </c>
      <c r="E186" s="132" t="s">
        <v>154</v>
      </c>
      <c r="F186" s="148"/>
    </row>
    <row r="187" spans="1:6" s="149" customFormat="1">
      <c r="A187" s="140">
        <v>44161</v>
      </c>
      <c r="B187" s="130">
        <v>6</v>
      </c>
      <c r="C187" s="130" t="s">
        <v>289</v>
      </c>
      <c r="D187" s="131" t="s">
        <v>290</v>
      </c>
      <c r="E187" s="132" t="s">
        <v>77</v>
      </c>
      <c r="F187" s="148"/>
    </row>
    <row r="188" spans="1:6" s="149" customFormat="1">
      <c r="A188" s="129">
        <v>44181</v>
      </c>
      <c r="B188" s="130">
        <v>2.6</v>
      </c>
      <c r="C188" s="130" t="s">
        <v>291</v>
      </c>
      <c r="D188" s="131" t="s">
        <v>292</v>
      </c>
      <c r="E188" s="132" t="s">
        <v>77</v>
      </c>
      <c r="F188" s="148"/>
    </row>
    <row r="189" spans="1:6" s="149" customFormat="1">
      <c r="A189" s="140">
        <v>44252</v>
      </c>
      <c r="B189" s="130">
        <v>9.83</v>
      </c>
      <c r="C189" s="130" t="s">
        <v>293</v>
      </c>
      <c r="D189" s="131" t="s">
        <v>129</v>
      </c>
      <c r="E189" s="132" t="s">
        <v>77</v>
      </c>
      <c r="F189" s="148"/>
    </row>
    <row r="190" spans="1:6" s="149" customFormat="1">
      <c r="A190" s="140">
        <v>44306</v>
      </c>
      <c r="B190" s="130">
        <v>9.4</v>
      </c>
      <c r="C190" s="130" t="s">
        <v>294</v>
      </c>
      <c r="D190" s="131" t="s">
        <v>161</v>
      </c>
      <c r="E190" s="132" t="s">
        <v>77</v>
      </c>
      <c r="F190" s="148"/>
    </row>
    <row r="191" spans="1:6" s="149" customFormat="1">
      <c r="A191" s="140">
        <v>44306</v>
      </c>
      <c r="B191" s="130">
        <v>5.65</v>
      </c>
      <c r="C191" s="130" t="s">
        <v>295</v>
      </c>
      <c r="D191" s="131" t="s">
        <v>161</v>
      </c>
      <c r="E191" s="132" t="s">
        <v>77</v>
      </c>
      <c r="F191" s="148"/>
    </row>
    <row r="192" spans="1:6" s="149" customFormat="1">
      <c r="A192" s="140">
        <v>44306</v>
      </c>
      <c r="B192" s="130">
        <v>6.17</v>
      </c>
      <c r="C192" s="130" t="s">
        <v>296</v>
      </c>
      <c r="D192" s="131" t="s">
        <v>161</v>
      </c>
      <c r="E192" s="132" t="s">
        <v>77</v>
      </c>
      <c r="F192" s="148"/>
    </row>
    <row r="193" spans="1:6" s="149" customFormat="1">
      <c r="A193" s="140">
        <v>44307</v>
      </c>
      <c r="B193" s="130">
        <v>6.17</v>
      </c>
      <c r="C193" s="130" t="s">
        <v>297</v>
      </c>
      <c r="D193" s="131" t="s">
        <v>161</v>
      </c>
      <c r="E193" s="132" t="s">
        <v>77</v>
      </c>
      <c r="F193" s="148"/>
    </row>
    <row r="194" spans="1:6" s="149" customFormat="1">
      <c r="A194" s="140">
        <v>44327</v>
      </c>
      <c r="B194" s="130">
        <v>12.43</v>
      </c>
      <c r="C194" s="130" t="s">
        <v>298</v>
      </c>
      <c r="D194" s="131" t="s">
        <v>299</v>
      </c>
      <c r="E194" s="132" t="s">
        <v>77</v>
      </c>
      <c r="F194" s="148"/>
    </row>
    <row r="195" spans="1:6" s="149" customFormat="1">
      <c r="A195" s="140">
        <v>44327</v>
      </c>
      <c r="B195" s="130">
        <v>18.28</v>
      </c>
      <c r="C195" s="130" t="s">
        <v>300</v>
      </c>
      <c r="D195" s="131" t="s">
        <v>161</v>
      </c>
      <c r="E195" s="132" t="s">
        <v>77</v>
      </c>
      <c r="F195" s="148"/>
    </row>
    <row r="196" spans="1:6" s="149" customFormat="1">
      <c r="A196" s="140">
        <v>44348</v>
      </c>
      <c r="B196" s="130">
        <v>20.77</v>
      </c>
      <c r="C196" s="131" t="s">
        <v>301</v>
      </c>
      <c r="D196" s="131" t="s">
        <v>161</v>
      </c>
      <c r="E196" s="132" t="s">
        <v>77</v>
      </c>
      <c r="F196" s="148"/>
    </row>
    <row r="197" spans="1:6" s="149" customFormat="1">
      <c r="A197" s="140">
        <v>44356</v>
      </c>
      <c r="B197" s="130">
        <v>7.07</v>
      </c>
      <c r="C197" s="130" t="s">
        <v>302</v>
      </c>
      <c r="D197" s="131" t="s">
        <v>161</v>
      </c>
      <c r="E197" s="132" t="s">
        <v>77</v>
      </c>
      <c r="F197" s="148"/>
    </row>
    <row r="198" spans="1:6" s="149" customFormat="1">
      <c r="A198" s="140"/>
      <c r="B198" s="130"/>
      <c r="C198" s="130"/>
      <c r="D198" s="131"/>
      <c r="E198" s="132"/>
      <c r="F198" s="148"/>
    </row>
    <row r="199" spans="1:6" s="68" customFormat="1">
      <c r="A199" s="129"/>
      <c r="B199" s="130"/>
      <c r="C199" s="130"/>
      <c r="D199" s="131"/>
      <c r="E199" s="132"/>
      <c r="F199" s="1"/>
    </row>
    <row r="200" spans="1:6" s="68" customFormat="1" hidden="1">
      <c r="A200" s="111"/>
      <c r="B200" s="112"/>
      <c r="C200" s="113"/>
      <c r="D200" s="113"/>
      <c r="E200" s="114"/>
      <c r="F200" s="1"/>
    </row>
    <row r="201" spans="1:6" ht="19.5" customHeight="1">
      <c r="A201" s="86" t="s">
        <v>303</v>
      </c>
      <c r="B201" s="87">
        <f>SUM(B181:B200)</f>
        <v>157.27000000000004</v>
      </c>
      <c r="C201" s="159" t="str">
        <f>IF(SUBTOTAL(3,B181:B200)=SUBTOTAL(103,B181:B200),'Summary and sign-off'!$A$48,'Summary and sign-off'!$A$49)</f>
        <v>Check - there are no hidden rows with data</v>
      </c>
      <c r="D201" s="167" t="str">
        <f>IF('Summary and sign-off'!F57='Summary and sign-off'!F54,'Summary and sign-off'!A51,'Summary and sign-off'!A50)</f>
        <v>Check - each entry provides sufficient information</v>
      </c>
      <c r="E201" s="167"/>
      <c r="F201" s="46"/>
    </row>
    <row r="202" spans="1:6" ht="10.5" customHeight="1">
      <c r="A202" s="27"/>
      <c r="B202" s="73"/>
      <c r="C202" s="22"/>
      <c r="D202" s="27"/>
      <c r="E202" s="27"/>
      <c r="F202" s="27"/>
    </row>
    <row r="203" spans="1:6" ht="34.5" customHeight="1">
      <c r="A203" s="50" t="s">
        <v>304</v>
      </c>
      <c r="B203" s="74">
        <f>B44+B177+B201</f>
        <v>17760.88</v>
      </c>
      <c r="C203" s="51"/>
      <c r="D203" s="51"/>
      <c r="E203" s="51"/>
      <c r="F203" s="26"/>
    </row>
    <row r="204" spans="1:6">
      <c r="A204" s="27"/>
      <c r="B204" s="22"/>
      <c r="C204" s="27"/>
      <c r="D204" s="27"/>
      <c r="E204" s="27"/>
      <c r="F204" s="27"/>
    </row>
    <row r="205" spans="1:6">
      <c r="A205" s="52"/>
      <c r="B205" s="25"/>
      <c r="C205" s="26"/>
      <c r="D205" s="26"/>
      <c r="E205" s="26"/>
      <c r="F205" s="27"/>
    </row>
    <row r="206" spans="1:6" ht="12.6" customHeight="1">
      <c r="A206" s="23"/>
      <c r="B206" s="53"/>
      <c r="C206" s="53"/>
      <c r="D206" s="32"/>
      <c r="E206" s="32"/>
      <c r="F206" s="27"/>
    </row>
    <row r="207" spans="1:6" ht="13.35" customHeight="1">
      <c r="A207" s="31"/>
      <c r="B207" s="27"/>
      <c r="C207" s="32"/>
      <c r="D207" s="27"/>
      <c r="E207" s="32"/>
      <c r="F207" s="27"/>
    </row>
    <row r="208" spans="1:6">
      <c r="A208" s="31"/>
      <c r="B208" s="32"/>
      <c r="C208" s="32"/>
      <c r="D208" s="32"/>
      <c r="E208" s="54"/>
      <c r="F208" s="46"/>
    </row>
    <row r="209" spans="1:6">
      <c r="A209" s="23"/>
      <c r="B209" s="25"/>
      <c r="C209" s="26"/>
      <c r="D209" s="26"/>
      <c r="E209" s="26"/>
      <c r="F209" s="27"/>
    </row>
    <row r="210" spans="1:6" ht="13.35" customHeight="1">
      <c r="A210" s="31"/>
      <c r="B210" s="27"/>
      <c r="C210" s="32"/>
      <c r="D210" s="27"/>
      <c r="E210" s="32"/>
      <c r="F210" s="27"/>
    </row>
    <row r="211" spans="1:6">
      <c r="A211" s="31"/>
      <c r="B211" s="32"/>
      <c r="C211" s="32"/>
      <c r="D211" s="32"/>
      <c r="E211" s="54"/>
      <c r="F211" s="46"/>
    </row>
    <row r="212" spans="1:6">
      <c r="A212" s="36"/>
      <c r="B212" s="36"/>
      <c r="C212" s="36"/>
      <c r="D212" s="36"/>
      <c r="E212" s="54"/>
      <c r="F212" s="46"/>
    </row>
    <row r="213" spans="1:6">
      <c r="A213" s="40"/>
      <c r="B213" s="27"/>
      <c r="C213" s="27"/>
      <c r="D213" s="27"/>
      <c r="E213" s="46"/>
      <c r="F213" s="46"/>
    </row>
    <row r="214" spans="1:6" hidden="1">
      <c r="A214" s="40"/>
      <c r="B214" s="27"/>
      <c r="C214" s="27"/>
      <c r="D214" s="27"/>
      <c r="E214" s="46"/>
      <c r="F214" s="46"/>
    </row>
    <row r="215" spans="1:6"/>
    <row r="216" spans="1:6"/>
    <row r="217" spans="1:6"/>
    <row r="218" spans="1:6"/>
    <row r="219" spans="1:6" ht="12.75" hidden="1" customHeight="1"/>
    <row r="220" spans="1:6"/>
    <row r="221" spans="1:6"/>
    <row r="222" spans="1:6" hidden="1">
      <c r="A222" s="55"/>
      <c r="B222" s="46"/>
      <c r="C222" s="46"/>
      <c r="D222" s="46"/>
      <c r="E222" s="46"/>
      <c r="F222" s="46"/>
    </row>
    <row r="223" spans="1:6" hidden="1">
      <c r="A223" s="55"/>
      <c r="B223" s="46"/>
      <c r="C223" s="46"/>
      <c r="D223" s="46"/>
      <c r="E223" s="46"/>
      <c r="F223" s="46"/>
    </row>
    <row r="224" spans="1:6" hidden="1">
      <c r="A224" s="55"/>
      <c r="B224" s="46"/>
      <c r="C224" s="46"/>
      <c r="D224" s="46"/>
      <c r="E224" s="46"/>
      <c r="F224" s="46"/>
    </row>
    <row r="225" spans="1:6" hidden="1">
      <c r="A225" s="55"/>
      <c r="B225" s="46"/>
      <c r="C225" s="46"/>
      <c r="D225" s="46"/>
      <c r="E225" s="46"/>
      <c r="F225" s="46"/>
    </row>
    <row r="226" spans="1:6" hidden="1">
      <c r="A226" s="55"/>
      <c r="B226" s="46"/>
      <c r="C226" s="46"/>
      <c r="D226" s="46"/>
      <c r="E226" s="46"/>
      <c r="F226" s="46"/>
    </row>
    <row r="227" spans="1:6"/>
    <row r="228" spans="1:6"/>
    <row r="229" spans="1:6"/>
    <row r="230" spans="1:6"/>
    <row r="231" spans="1:6"/>
    <row r="232" spans="1:6"/>
    <row r="233" spans="1:6"/>
    <row r="234" spans="1:6"/>
    <row r="235" spans="1:6"/>
    <row r="236" spans="1:6"/>
    <row r="237" spans="1:6"/>
    <row r="238" spans="1:6"/>
    <row r="239" spans="1:6"/>
    <row r="240" spans="1:6"/>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sheetData>
  <sheetProtection formatCells="0" formatRows="0" insertColumns="0" insertRows="0" deleteRows="0"/>
  <mergeCells count="14">
    <mergeCell ref="B8:E8"/>
    <mergeCell ref="B6:E6"/>
    <mergeCell ref="D201:E201"/>
    <mergeCell ref="A2:E2"/>
    <mergeCell ref="A46:E46"/>
    <mergeCell ref="A179:E179"/>
    <mergeCell ref="B3:E3"/>
    <mergeCell ref="B4:E4"/>
    <mergeCell ref="B5:E5"/>
    <mergeCell ref="A9:E9"/>
    <mergeCell ref="A10:E10"/>
    <mergeCell ref="B7:E7"/>
    <mergeCell ref="D177:E177"/>
    <mergeCell ref="A11:E11"/>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8 A181 A200 A176" xr:uid="{00000000-0002-0000-0200-000000000000}">
      <formula1>$B$5</formula1>
      <formula2>$B$6</formula2>
    </dataValidation>
    <dataValidation allowBlank="1" showInputMessage="1" showErrorMessage="1" prompt="Insert additional rows as needed:_x000a_- 'right click' on a row number (left of screen)_x000a_- select 'Insert' (this will insert a row above it)" sqref="A180 A47 A12"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49:A175 A13:A43 A182:A199" xr:uid="{67A21C94-90C0-4AFE-B6AC-F64AD77E4F2B}">
      <formula1>$B$5</formula1>
      <formula2>$B$6</formula2>
    </dataValidation>
  </dataValidations>
  <pageMargins left="0.70866141732283472" right="0.70866141732283472" top="0.74803149606299213" bottom="0.74803149606299213" header="0.31496062992125984" footer="0.31496062992125984"/>
  <pageSetup paperSize="8" scale="82"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B7:E7</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B8:E8</xm:sqref>
        </x14:dataValidation>
        <x14:dataValidation type="decimal" operator="greaterThan" allowBlank="1" showInputMessage="1" showErrorMessage="1" error="This cell must contain a dollar figure" xr:uid="{00000000-0002-0000-0200-000004000000}">
          <x14:formula1>
            <xm:f>'Summary and sign-off'!$A$47</xm:f>
          </x14:formula1>
          <xm:sqref>B48:B176 B13:B43 B181:B200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63"/>
  <sheetViews>
    <sheetView topLeftCell="A7" zoomScaleNormal="100" workbookViewId="0">
      <selection activeCell="F19" sqref="F19"/>
    </sheetView>
  </sheetViews>
  <sheetFormatPr defaultColWidth="0" defaultRowHeight="12.75" zeroHeight="1"/>
  <cols>
    <col min="1" max="1" width="35.5703125" style="16" customWidth="1"/>
    <col min="2" max="2" width="14.42578125" style="16" customWidth="1"/>
    <col min="3" max="3" width="71.42578125" style="16" customWidth="1"/>
    <col min="4" max="4" width="50" style="16" customWidth="1"/>
    <col min="5" max="5" width="21.42578125" style="16" customWidth="1"/>
    <col min="6" max="6" width="39.42578125" style="16" customWidth="1"/>
    <col min="7" max="10" width="9.140625" style="16" hidden="1" customWidth="1"/>
    <col min="11" max="13" width="0" style="16" hidden="1" customWidth="1"/>
    <col min="14" max="16384" width="0" style="16" hidden="1"/>
  </cols>
  <sheetData>
    <row r="1" spans="1:6" ht="26.25" customHeight="1">
      <c r="A1" s="163" t="s">
        <v>60</v>
      </c>
      <c r="B1" s="163"/>
      <c r="C1" s="163"/>
      <c r="D1" s="163"/>
      <c r="E1" s="163"/>
      <c r="F1" s="38"/>
    </row>
    <row r="2" spans="1:6" ht="21" customHeight="1">
      <c r="A2" s="4" t="s">
        <v>1</v>
      </c>
      <c r="B2" s="166" t="str">
        <f>'Summary and sign-off'!B2:F2</f>
        <v>New Zealand Infrastructure Commission / Te Waihanga</v>
      </c>
      <c r="C2" s="166"/>
      <c r="D2" s="166"/>
      <c r="E2" s="166"/>
      <c r="F2" s="38"/>
    </row>
    <row r="3" spans="1:6" ht="21" customHeight="1">
      <c r="A3" s="4" t="s">
        <v>61</v>
      </c>
      <c r="B3" s="166" t="str">
        <f>'Summary and sign-off'!B3:F3</f>
        <v>Ross Copland</v>
      </c>
      <c r="C3" s="166"/>
      <c r="D3" s="166"/>
      <c r="E3" s="166"/>
      <c r="F3" s="38"/>
    </row>
    <row r="4" spans="1:6" ht="21" customHeight="1">
      <c r="A4" s="4" t="s">
        <v>62</v>
      </c>
      <c r="B4" s="166">
        <f>'Summary and sign-off'!B4:F4</f>
        <v>44013</v>
      </c>
      <c r="C4" s="166"/>
      <c r="D4" s="166"/>
      <c r="E4" s="166"/>
      <c r="F4" s="38"/>
    </row>
    <row r="5" spans="1:6" ht="21" customHeight="1">
      <c r="A5" s="4" t="s">
        <v>63</v>
      </c>
      <c r="B5" s="166">
        <f>'Summary and sign-off'!B5:F5</f>
        <v>44377</v>
      </c>
      <c r="C5" s="166"/>
      <c r="D5" s="166"/>
      <c r="E5" s="166"/>
      <c r="F5" s="38"/>
    </row>
    <row r="6" spans="1:6" ht="21" customHeight="1">
      <c r="A6" s="4" t="s">
        <v>64</v>
      </c>
      <c r="B6" s="161" t="s">
        <v>30</v>
      </c>
      <c r="C6" s="161"/>
      <c r="D6" s="161"/>
      <c r="E6" s="161"/>
      <c r="F6" s="38"/>
    </row>
    <row r="7" spans="1:6" ht="21" customHeight="1">
      <c r="A7" s="4" t="s">
        <v>7</v>
      </c>
      <c r="B7" s="161" t="s">
        <v>32</v>
      </c>
      <c r="C7" s="161"/>
      <c r="D7" s="161"/>
      <c r="E7" s="161"/>
      <c r="F7" s="38"/>
    </row>
    <row r="8" spans="1:6" ht="35.25" customHeight="1">
      <c r="A8" s="176" t="s">
        <v>305</v>
      </c>
      <c r="B8" s="176"/>
      <c r="C8" s="177"/>
      <c r="D8" s="177"/>
      <c r="E8" s="177"/>
      <c r="F8" s="42"/>
    </row>
    <row r="9" spans="1:6" ht="35.25" customHeight="1">
      <c r="A9" s="174" t="s">
        <v>306</v>
      </c>
      <c r="B9" s="175"/>
      <c r="C9" s="175"/>
      <c r="D9" s="175"/>
      <c r="E9" s="175"/>
      <c r="F9" s="42"/>
    </row>
    <row r="10" spans="1:6" ht="27" customHeight="1">
      <c r="A10" s="35" t="s">
        <v>307</v>
      </c>
      <c r="B10" s="35" t="s">
        <v>14</v>
      </c>
      <c r="C10" s="35" t="s">
        <v>308</v>
      </c>
      <c r="D10" s="35" t="s">
        <v>309</v>
      </c>
      <c r="E10" s="35" t="s">
        <v>72</v>
      </c>
      <c r="F10" s="23"/>
    </row>
    <row r="11" spans="1:6" s="68" customFormat="1" hidden="1">
      <c r="A11" s="115"/>
      <c r="B11" s="112"/>
      <c r="C11" s="116"/>
      <c r="D11" s="116"/>
      <c r="E11" s="117"/>
      <c r="F11" s="2"/>
    </row>
    <row r="12" spans="1:6" s="68" customFormat="1" ht="25.5">
      <c r="A12" s="153">
        <v>44109</v>
      </c>
      <c r="B12" s="154">
        <v>157.5</v>
      </c>
      <c r="C12" s="154" t="s">
        <v>310</v>
      </c>
      <c r="D12" s="155" t="s">
        <v>311</v>
      </c>
      <c r="E12" s="152" t="s">
        <v>121</v>
      </c>
      <c r="F12" s="2"/>
    </row>
    <row r="13" spans="1:6" s="68" customFormat="1" ht="25.5">
      <c r="A13" s="140">
        <v>44154</v>
      </c>
      <c r="B13" s="130">
        <v>204</v>
      </c>
      <c r="C13" s="130" t="s">
        <v>312</v>
      </c>
      <c r="D13" s="131" t="s">
        <v>313</v>
      </c>
      <c r="E13" s="132" t="s">
        <v>156</v>
      </c>
      <c r="F13" s="2"/>
    </row>
    <row r="14" spans="1:6" s="68" customFormat="1" ht="25.5">
      <c r="A14" s="129">
        <v>44166</v>
      </c>
      <c r="B14" s="130">
        <v>81</v>
      </c>
      <c r="C14" s="134" t="s">
        <v>314</v>
      </c>
      <c r="D14" s="134" t="s">
        <v>315</v>
      </c>
      <c r="E14" s="135" t="s">
        <v>316</v>
      </c>
      <c r="F14" s="2"/>
    </row>
    <row r="15" spans="1:6" s="68" customFormat="1" ht="51">
      <c r="A15" s="129">
        <v>44168</v>
      </c>
      <c r="B15" s="130">
        <v>343</v>
      </c>
      <c r="C15" s="134" t="s">
        <v>317</v>
      </c>
      <c r="D15" s="134" t="s">
        <v>318</v>
      </c>
      <c r="E15" s="135" t="s">
        <v>154</v>
      </c>
      <c r="F15" s="2"/>
    </row>
    <row r="16" spans="1:6" s="68" customFormat="1">
      <c r="A16" s="140">
        <v>44179</v>
      </c>
      <c r="B16" s="130">
        <v>70.430000000000007</v>
      </c>
      <c r="C16" s="130" t="s">
        <v>319</v>
      </c>
      <c r="D16" s="131" t="s">
        <v>320</v>
      </c>
      <c r="E16" s="132" t="s">
        <v>156</v>
      </c>
      <c r="F16" s="2"/>
    </row>
    <row r="17" spans="1:6" s="68" customFormat="1">
      <c r="A17" s="140">
        <v>44207</v>
      </c>
      <c r="B17" s="130">
        <v>58.17</v>
      </c>
      <c r="C17" s="130" t="s">
        <v>321</v>
      </c>
      <c r="D17" s="131" t="s">
        <v>322</v>
      </c>
      <c r="E17" s="132" t="s">
        <v>121</v>
      </c>
      <c r="F17" s="1"/>
    </row>
    <row r="18" spans="1:6" s="68" customFormat="1">
      <c r="A18" s="129">
        <v>44218</v>
      </c>
      <c r="B18" s="130">
        <v>13.48</v>
      </c>
      <c r="C18" s="134" t="s">
        <v>323</v>
      </c>
      <c r="D18" s="134" t="s">
        <v>324</v>
      </c>
      <c r="E18" s="135" t="s">
        <v>154</v>
      </c>
      <c r="F18" s="2"/>
    </row>
    <row r="19" spans="1:6" s="68" customFormat="1" ht="25.5">
      <c r="A19" s="129">
        <v>44260</v>
      </c>
      <c r="B19" s="130">
        <v>16.8</v>
      </c>
      <c r="C19" s="134" t="s">
        <v>325</v>
      </c>
      <c r="D19" s="134" t="s">
        <v>326</v>
      </c>
      <c r="E19" s="135" t="s">
        <v>154</v>
      </c>
      <c r="F19" s="2"/>
    </row>
    <row r="20" spans="1:6" s="68" customFormat="1">
      <c r="A20" s="140">
        <v>44340</v>
      </c>
      <c r="B20" s="130">
        <v>11.06</v>
      </c>
      <c r="C20" s="130" t="s">
        <v>327</v>
      </c>
      <c r="D20" s="131" t="s">
        <v>328</v>
      </c>
      <c r="E20" s="132" t="s">
        <v>329</v>
      </c>
      <c r="F20" s="1"/>
    </row>
    <row r="21" spans="1:6" s="68" customFormat="1" ht="25.5">
      <c r="A21" s="140">
        <v>44347</v>
      </c>
      <c r="B21" s="130">
        <v>60.87</v>
      </c>
      <c r="C21" s="130" t="s">
        <v>330</v>
      </c>
      <c r="D21" s="131" t="s">
        <v>331</v>
      </c>
      <c r="E21" s="132" t="s">
        <v>121</v>
      </c>
      <c r="F21" s="1"/>
    </row>
    <row r="22" spans="1:6" s="68" customFormat="1" ht="25.5">
      <c r="A22" s="140">
        <v>44355</v>
      </c>
      <c r="B22" s="130">
        <v>7.82</v>
      </c>
      <c r="C22" s="130" t="s">
        <v>332</v>
      </c>
      <c r="D22" s="131" t="s">
        <v>333</v>
      </c>
      <c r="E22" s="132" t="s">
        <v>121</v>
      </c>
      <c r="F22" s="1"/>
    </row>
    <row r="23" spans="1:6" s="68" customFormat="1" ht="25.5">
      <c r="A23" s="140">
        <v>44355</v>
      </c>
      <c r="B23" s="130">
        <v>105.22</v>
      </c>
      <c r="C23" s="130" t="s">
        <v>334</v>
      </c>
      <c r="D23" s="131" t="s">
        <v>335</v>
      </c>
      <c r="E23" s="132" t="s">
        <v>156</v>
      </c>
      <c r="F23" s="1"/>
    </row>
    <row r="24" spans="1:6" s="68" customFormat="1">
      <c r="A24" s="133">
        <v>44356</v>
      </c>
      <c r="B24" s="130">
        <v>9.57</v>
      </c>
      <c r="C24" s="130" t="s">
        <v>336</v>
      </c>
      <c r="D24" s="131" t="s">
        <v>337</v>
      </c>
      <c r="E24" s="135" t="s">
        <v>154</v>
      </c>
      <c r="F24" s="2"/>
    </row>
    <row r="25" spans="1:6" s="68" customFormat="1" ht="25.5">
      <c r="A25" s="133">
        <v>44357</v>
      </c>
      <c r="B25" s="130">
        <v>8</v>
      </c>
      <c r="C25" s="130" t="s">
        <v>336</v>
      </c>
      <c r="D25" s="131" t="s">
        <v>333</v>
      </c>
      <c r="E25" s="135" t="s">
        <v>154</v>
      </c>
      <c r="F25" s="2"/>
    </row>
    <row r="26" spans="1:6" s="68" customFormat="1">
      <c r="A26" s="133">
        <v>44368</v>
      </c>
      <c r="B26" s="130">
        <v>7.57</v>
      </c>
      <c r="C26" s="134" t="s">
        <v>338</v>
      </c>
      <c r="D26" s="131" t="s">
        <v>339</v>
      </c>
      <c r="E26" s="135" t="s">
        <v>154</v>
      </c>
      <c r="F26" s="2"/>
    </row>
    <row r="27" spans="1:6" s="68" customFormat="1">
      <c r="A27" s="133"/>
      <c r="B27" s="130"/>
      <c r="C27" s="134"/>
      <c r="D27" s="134"/>
      <c r="E27" s="135"/>
      <c r="F27" s="2"/>
    </row>
    <row r="28" spans="1:6" s="68" customFormat="1">
      <c r="A28" s="133"/>
      <c r="B28" s="130"/>
      <c r="C28" s="134"/>
      <c r="D28" s="134"/>
      <c r="E28" s="135"/>
      <c r="F28" s="2"/>
    </row>
    <row r="29" spans="1:6" s="68" customFormat="1">
      <c r="A29" s="133"/>
      <c r="B29" s="130"/>
      <c r="C29" s="134"/>
      <c r="D29" s="134"/>
      <c r="E29" s="135"/>
      <c r="F29" s="2"/>
    </row>
    <row r="30" spans="1:6" s="68" customFormat="1">
      <c r="A30" s="133"/>
      <c r="B30" s="130"/>
      <c r="C30" s="134"/>
      <c r="D30" s="134"/>
      <c r="E30" s="135"/>
      <c r="F30" s="2"/>
    </row>
    <row r="31" spans="1:6" s="68" customFormat="1" ht="11.25" hidden="1" customHeight="1">
      <c r="A31" s="115"/>
      <c r="B31" s="112"/>
      <c r="C31" s="116"/>
      <c r="D31" s="116"/>
      <c r="E31" s="117"/>
      <c r="F31" s="2"/>
    </row>
    <row r="32" spans="1:6" ht="34.5" customHeight="1">
      <c r="A32" s="69" t="s">
        <v>340</v>
      </c>
      <c r="B32" s="78">
        <f>SUM(B11:B31)</f>
        <v>1154.4899999999998</v>
      </c>
      <c r="C32" s="85" t="str">
        <f>IF(SUBTOTAL(3,B11:B31)=SUBTOTAL(103,B11:B31),'Summary and sign-off'!$A$48,'Summary and sign-off'!$A$49)</f>
        <v>Check - there are no hidden rows with data</v>
      </c>
      <c r="D32" s="167" t="str">
        <f>IF('Summary and sign-off'!F58='Summary and sign-off'!F54,'Summary and sign-off'!A51,'Summary and sign-off'!A50)</f>
        <v>Check - each entry provides sufficient information</v>
      </c>
      <c r="E32" s="167"/>
      <c r="F32" s="2"/>
    </row>
    <row r="33" spans="1:6">
      <c r="A33" s="21"/>
      <c r="B33" s="20"/>
      <c r="C33" s="20"/>
      <c r="D33" s="20"/>
      <c r="E33" s="20"/>
      <c r="F33" s="38"/>
    </row>
    <row r="34" spans="1:6">
      <c r="A34" s="21"/>
      <c r="B34" s="22"/>
      <c r="C34" s="27"/>
      <c r="D34" s="20"/>
      <c r="E34" s="20"/>
      <c r="F34" s="38"/>
    </row>
    <row r="35" spans="1:6" ht="12.75" customHeight="1">
      <c r="A35" s="23"/>
      <c r="B35" s="23"/>
      <c r="C35" s="23"/>
      <c r="D35" s="23"/>
      <c r="E35" s="23"/>
      <c r="F35" s="38"/>
    </row>
    <row r="36" spans="1:6">
      <c r="A36" s="23"/>
      <c r="B36" s="31"/>
      <c r="C36" s="43"/>
      <c r="D36" s="44"/>
      <c r="E36" s="44"/>
      <c r="F36" s="38"/>
    </row>
    <row r="37" spans="1:6">
      <c r="A37" s="23"/>
      <c r="B37" s="25"/>
      <c r="C37" s="26"/>
      <c r="D37" s="26"/>
      <c r="E37" s="26"/>
      <c r="F37" s="27"/>
    </row>
    <row r="38" spans="1:6">
      <c r="A38" s="31"/>
      <c r="B38" s="31"/>
      <c r="C38" s="43"/>
      <c r="D38" s="43"/>
      <c r="E38" s="43"/>
      <c r="F38" s="38"/>
    </row>
    <row r="39" spans="1:6" ht="12.75" customHeight="1">
      <c r="A39" s="31"/>
      <c r="B39" s="31"/>
      <c r="C39" s="45"/>
      <c r="D39" s="45"/>
      <c r="E39" s="33"/>
      <c r="F39" s="38"/>
    </row>
    <row r="40" spans="1:6">
      <c r="A40" s="20"/>
      <c r="B40" s="20"/>
      <c r="C40" s="20"/>
      <c r="D40" s="20"/>
      <c r="E40" s="20"/>
      <c r="F40" s="38"/>
    </row>
    <row r="48" spans="1:6"/>
    <row r="49"/>
    <row r="50"/>
    <row r="51"/>
    <row r="52"/>
    <row r="53"/>
    <row r="54"/>
    <row r="55"/>
    <row r="56"/>
    <row r="60"/>
    <row r="61"/>
    <row r="62"/>
    <row r="63"/>
  </sheetData>
  <sheetProtection sheet="1" formatCells="0" insertRows="0" deleteRows="0"/>
  <mergeCells count="10">
    <mergeCell ref="D32:E32"/>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1"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30"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 B13:B31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66"/>
  <sheetViews>
    <sheetView zoomScaleNormal="100" workbookViewId="0">
      <selection activeCell="A14" sqref="A14:XFD14"/>
    </sheetView>
  </sheetViews>
  <sheetFormatPr defaultColWidth="0" defaultRowHeight="12.75" zeroHeight="1"/>
  <cols>
    <col min="1" max="1" width="35.5703125" style="16" customWidth="1"/>
    <col min="2" max="2" width="14.425781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c r="A1" s="163" t="s">
        <v>60</v>
      </c>
      <c r="B1" s="163"/>
      <c r="C1" s="163"/>
      <c r="D1" s="163"/>
      <c r="E1" s="163"/>
      <c r="F1" s="24"/>
    </row>
    <row r="2" spans="1:6" ht="21" customHeight="1">
      <c r="A2" s="4" t="s">
        <v>1</v>
      </c>
      <c r="B2" s="166" t="str">
        <f>'Summary and sign-off'!B2:F2</f>
        <v>New Zealand Infrastructure Commission / Te Waihanga</v>
      </c>
      <c r="C2" s="166"/>
      <c r="D2" s="166"/>
      <c r="E2" s="166"/>
      <c r="F2" s="24"/>
    </row>
    <row r="3" spans="1:6" ht="21" customHeight="1">
      <c r="A3" s="4" t="s">
        <v>61</v>
      </c>
      <c r="B3" s="166" t="str">
        <f>'Summary and sign-off'!B3:F3</f>
        <v>Ross Copland</v>
      </c>
      <c r="C3" s="166"/>
      <c r="D3" s="166"/>
      <c r="E3" s="166"/>
      <c r="F3" s="24"/>
    </row>
    <row r="4" spans="1:6" ht="21" customHeight="1">
      <c r="A4" s="4" t="s">
        <v>62</v>
      </c>
      <c r="B4" s="166">
        <f>'Summary and sign-off'!B4:F4</f>
        <v>44013</v>
      </c>
      <c r="C4" s="166"/>
      <c r="D4" s="166"/>
      <c r="E4" s="166"/>
      <c r="F4" s="24"/>
    </row>
    <row r="5" spans="1:6" ht="21" customHeight="1">
      <c r="A5" s="4" t="s">
        <v>63</v>
      </c>
      <c r="B5" s="166">
        <f>'Summary and sign-off'!B5:F5</f>
        <v>44377</v>
      </c>
      <c r="C5" s="166"/>
      <c r="D5" s="166"/>
      <c r="E5" s="166"/>
      <c r="F5" s="24"/>
    </row>
    <row r="6" spans="1:6" ht="21" customHeight="1">
      <c r="A6" s="4" t="s">
        <v>64</v>
      </c>
      <c r="B6" s="161" t="s">
        <v>30</v>
      </c>
      <c r="C6" s="161"/>
      <c r="D6" s="161"/>
      <c r="E6" s="161"/>
      <c r="F6" s="34"/>
    </row>
    <row r="7" spans="1:6" ht="21" customHeight="1">
      <c r="A7" s="4" t="s">
        <v>7</v>
      </c>
      <c r="B7" s="161" t="s">
        <v>32</v>
      </c>
      <c r="C7" s="161"/>
      <c r="D7" s="161"/>
      <c r="E7" s="161"/>
      <c r="F7" s="34"/>
    </row>
    <row r="8" spans="1:6" ht="35.25" customHeight="1">
      <c r="A8" s="170" t="s">
        <v>341</v>
      </c>
      <c r="B8" s="170"/>
      <c r="C8" s="177"/>
      <c r="D8" s="177"/>
      <c r="E8" s="177"/>
      <c r="F8" s="24"/>
    </row>
    <row r="9" spans="1:6" ht="35.25" customHeight="1">
      <c r="A9" s="178" t="s">
        <v>342</v>
      </c>
      <c r="B9" s="179"/>
      <c r="C9" s="179"/>
      <c r="D9" s="179"/>
      <c r="E9" s="179"/>
      <c r="F9" s="24"/>
    </row>
    <row r="10" spans="1:6" ht="27" customHeight="1">
      <c r="A10" s="35" t="s">
        <v>68</v>
      </c>
      <c r="B10" s="35" t="s">
        <v>14</v>
      </c>
      <c r="C10" s="35" t="s">
        <v>343</v>
      </c>
      <c r="D10" s="35" t="s">
        <v>344</v>
      </c>
      <c r="E10" s="35" t="s">
        <v>72</v>
      </c>
      <c r="F10" s="36"/>
    </row>
    <row r="11" spans="1:6" s="68" customFormat="1" hidden="1">
      <c r="A11" s="115"/>
      <c r="B11" s="112"/>
      <c r="C11" s="116"/>
      <c r="D11" s="116"/>
      <c r="E11" s="117"/>
      <c r="F11" s="3"/>
    </row>
    <row r="12" spans="1:6" s="68" customFormat="1">
      <c r="A12" s="140">
        <v>44368</v>
      </c>
      <c r="B12" s="130">
        <v>69.56</v>
      </c>
      <c r="C12" s="129" t="s">
        <v>345</v>
      </c>
      <c r="D12" s="129" t="s">
        <v>346</v>
      </c>
      <c r="E12" s="129" t="s">
        <v>77</v>
      </c>
      <c r="F12" s="3"/>
    </row>
    <row r="13" spans="1:6" s="68" customFormat="1">
      <c r="A13" s="140">
        <v>44377</v>
      </c>
      <c r="B13" s="130">
        <v>456</v>
      </c>
      <c r="C13" s="129" t="s">
        <v>347</v>
      </c>
      <c r="D13" s="129" t="s">
        <v>348</v>
      </c>
      <c r="E13" s="129" t="s">
        <v>77</v>
      </c>
      <c r="F13" s="3"/>
    </row>
    <row r="14" spans="1:6" s="68" customFormat="1">
      <c r="A14" s="140"/>
      <c r="B14" s="130"/>
      <c r="C14" s="129"/>
      <c r="D14" s="129"/>
      <c r="E14" s="129"/>
      <c r="F14" s="3"/>
    </row>
    <row r="15" spans="1:6" s="68" customFormat="1">
      <c r="A15" s="129"/>
      <c r="B15" s="130"/>
      <c r="C15" s="134"/>
      <c r="D15" s="134"/>
      <c r="E15" s="135"/>
      <c r="F15" s="3"/>
    </row>
    <row r="16" spans="1:6" s="68" customFormat="1">
      <c r="A16" s="133"/>
      <c r="B16" s="130"/>
      <c r="C16" s="134"/>
      <c r="D16" s="134"/>
      <c r="E16" s="135"/>
      <c r="F16" s="3"/>
    </row>
    <row r="17" spans="1:6" s="68" customFormat="1">
      <c r="A17" s="133"/>
      <c r="B17" s="130"/>
      <c r="C17" s="134"/>
      <c r="D17" s="134"/>
      <c r="E17" s="135"/>
      <c r="F17" s="3"/>
    </row>
    <row r="18" spans="1:6" s="68" customFormat="1" hidden="1">
      <c r="A18" s="115"/>
      <c r="B18" s="112"/>
      <c r="C18" s="116"/>
      <c r="D18" s="116"/>
      <c r="E18" s="117"/>
      <c r="F18" s="3"/>
    </row>
    <row r="19" spans="1:6" ht="34.5" customHeight="1">
      <c r="A19" s="69" t="s">
        <v>349</v>
      </c>
      <c r="B19" s="78">
        <f>SUM(B11:B18)</f>
        <v>525.55999999999995</v>
      </c>
      <c r="C19" s="85" t="str">
        <f>IF(SUBTOTAL(3,B11:B18)=SUBTOTAL(103,B11:B18),'Summary and sign-off'!$A$48,'Summary and sign-off'!$A$49)</f>
        <v>Check - there are no hidden rows with data</v>
      </c>
      <c r="D19" s="167" t="str">
        <f>IF('Summary and sign-off'!F59='Summary and sign-off'!F54,'Summary and sign-off'!A51,'Summary and sign-off'!A50)</f>
        <v>Check - each entry provides sufficient information</v>
      </c>
      <c r="E19" s="167"/>
      <c r="F19" s="37"/>
    </row>
    <row r="20" spans="1:6" ht="14.1" customHeight="1">
      <c r="A20" s="38"/>
      <c r="B20" s="27"/>
      <c r="C20" s="20"/>
      <c r="D20" s="20"/>
      <c r="E20" s="20"/>
      <c r="F20" s="24"/>
    </row>
    <row r="21" spans="1:6">
      <c r="A21" s="21"/>
      <c r="B21" s="20"/>
      <c r="C21" s="20"/>
      <c r="D21" s="20"/>
      <c r="E21" s="20"/>
      <c r="F21" s="24"/>
    </row>
    <row r="22" spans="1:6" ht="12.6" customHeight="1">
      <c r="A22" s="23"/>
      <c r="B22" s="20"/>
      <c r="C22" s="20"/>
      <c r="D22" s="20"/>
      <c r="E22" s="20"/>
      <c r="F22" s="24"/>
    </row>
    <row r="23" spans="1:6">
      <c r="A23" s="23"/>
      <c r="B23" s="25"/>
      <c r="C23" s="26"/>
      <c r="D23" s="26"/>
      <c r="E23" s="26"/>
      <c r="F23" s="27"/>
    </row>
    <row r="24" spans="1:6">
      <c r="A24" s="31"/>
      <c r="B24" s="32"/>
      <c r="C24" s="27"/>
      <c r="D24" s="27"/>
      <c r="E24" s="27"/>
      <c r="F24" s="27"/>
    </row>
    <row r="25" spans="1:6" ht="12.75" customHeight="1">
      <c r="A25" s="31"/>
      <c r="B25" s="39"/>
      <c r="C25" s="33"/>
      <c r="D25" s="33"/>
      <c r="E25" s="33"/>
      <c r="F25" s="33"/>
    </row>
    <row r="26" spans="1:6">
      <c r="A26" s="38"/>
      <c r="B26" s="40"/>
      <c r="C26" s="20"/>
      <c r="D26" s="20"/>
      <c r="E26" s="20"/>
      <c r="F26" s="38"/>
    </row>
    <row r="27" spans="1:6" hidden="1">
      <c r="A27" s="20"/>
      <c r="B27" s="20"/>
      <c r="C27" s="20"/>
      <c r="D27" s="20"/>
      <c r="E27" s="38"/>
    </row>
    <row r="28" spans="1:6" ht="12.75" hidden="1" customHeight="1"/>
    <row r="29" spans="1:6" hidden="1">
      <c r="A29" s="41"/>
      <c r="B29" s="41"/>
      <c r="C29" s="41"/>
      <c r="D29" s="41"/>
      <c r="E29" s="41"/>
      <c r="F29" s="24"/>
    </row>
    <row r="30" spans="1:6" hidden="1">
      <c r="A30" s="41"/>
      <c r="B30" s="41"/>
      <c r="C30" s="41"/>
      <c r="D30" s="41"/>
      <c r="E30" s="41"/>
      <c r="F30" s="24"/>
    </row>
    <row r="31" spans="1:6" hidden="1">
      <c r="A31" s="41"/>
      <c r="B31" s="41"/>
      <c r="C31" s="41"/>
      <c r="D31" s="41"/>
      <c r="E31" s="41"/>
      <c r="F31" s="24"/>
    </row>
    <row r="32" spans="1:6" hidden="1">
      <c r="A32" s="41"/>
      <c r="B32" s="41"/>
      <c r="C32" s="41"/>
      <c r="D32" s="41"/>
      <c r="E32" s="41"/>
      <c r="F32" s="24"/>
    </row>
    <row r="33" spans="1:6" hidden="1">
      <c r="A33" s="41"/>
      <c r="B33" s="41"/>
      <c r="C33" s="41"/>
      <c r="D33" s="41"/>
      <c r="E33" s="41"/>
      <c r="F33" s="24"/>
    </row>
    <row r="45" spans="1:6"/>
    <row r="46" spans="1:6"/>
    <row r="47" spans="1:6"/>
    <row r="48" spans="1:6"/>
    <row r="49"/>
    <row r="50"/>
    <row r="51"/>
    <row r="52"/>
    <row r="53"/>
    <row r="54"/>
    <row r="55"/>
    <row r="57"/>
    <row r="58"/>
    <row r="59"/>
    <row r="60"/>
    <row r="61"/>
    <row r="62"/>
    <row r="63"/>
    <row r="64"/>
    <row r="65"/>
    <row r="66"/>
  </sheetData>
  <sheetProtection sheet="1" formatCells="0" insertRows="0" deleteRows="0"/>
  <mergeCells count="10">
    <mergeCell ref="D19:E19"/>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8 A11:A1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5:A17"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8"/>
  <sheetViews>
    <sheetView zoomScaleNormal="100" workbookViewId="0">
      <selection activeCell="F28" sqref="F28"/>
    </sheetView>
  </sheetViews>
  <sheetFormatPr defaultColWidth="0" defaultRowHeight="12.75" zeroHeight="1"/>
  <cols>
    <col min="1" max="1" width="35.5703125" style="16" customWidth="1"/>
    <col min="2" max="2" width="46.85546875" style="16" customWidth="1"/>
    <col min="3" max="3" width="22.140625" style="16" customWidth="1"/>
    <col min="4" max="4" width="25.42578125" style="16" customWidth="1"/>
    <col min="5" max="6" width="35.5703125" style="16" customWidth="1"/>
    <col min="7" max="7" width="38" style="16" customWidth="1"/>
    <col min="8" max="10" width="9.140625" style="16" hidden="1" customWidth="1"/>
    <col min="11" max="15" width="0" style="16" hidden="1" customWidth="1"/>
    <col min="16" max="16384" width="0" style="16" hidden="1"/>
  </cols>
  <sheetData>
    <row r="1" spans="1:6" ht="26.25" customHeight="1">
      <c r="A1" s="163" t="s">
        <v>350</v>
      </c>
      <c r="B1" s="163"/>
      <c r="C1" s="163"/>
      <c r="D1" s="163"/>
      <c r="E1" s="163"/>
      <c r="F1" s="163"/>
    </row>
    <row r="2" spans="1:6" ht="21" customHeight="1">
      <c r="A2" s="4" t="s">
        <v>1</v>
      </c>
      <c r="B2" s="166" t="str">
        <f>'Summary and sign-off'!B2:F2</f>
        <v>New Zealand Infrastructure Commission / Te Waihanga</v>
      </c>
      <c r="C2" s="166"/>
      <c r="D2" s="166"/>
      <c r="E2" s="166"/>
      <c r="F2" s="166"/>
    </row>
    <row r="3" spans="1:6" ht="21" customHeight="1">
      <c r="A3" s="4" t="s">
        <v>61</v>
      </c>
      <c r="B3" s="166" t="str">
        <f>'Summary and sign-off'!B3:F3</f>
        <v>Ross Copland</v>
      </c>
      <c r="C3" s="166"/>
      <c r="D3" s="166"/>
      <c r="E3" s="166"/>
      <c r="F3" s="166"/>
    </row>
    <row r="4" spans="1:6" ht="21" customHeight="1">
      <c r="A4" s="4" t="s">
        <v>62</v>
      </c>
      <c r="B4" s="166">
        <f>'Summary and sign-off'!B4:F4</f>
        <v>44013</v>
      </c>
      <c r="C4" s="166"/>
      <c r="D4" s="166"/>
      <c r="E4" s="166"/>
      <c r="F4" s="166"/>
    </row>
    <row r="5" spans="1:6" ht="21" customHeight="1">
      <c r="A5" s="4" t="s">
        <v>63</v>
      </c>
      <c r="B5" s="166">
        <f>'Summary and sign-off'!B5:F5</f>
        <v>44377</v>
      </c>
      <c r="C5" s="166"/>
      <c r="D5" s="166"/>
      <c r="E5" s="166"/>
      <c r="F5" s="166"/>
    </row>
    <row r="6" spans="1:6" ht="21" customHeight="1">
      <c r="A6" s="4" t="s">
        <v>351</v>
      </c>
      <c r="B6" s="161" t="s">
        <v>30</v>
      </c>
      <c r="C6" s="161"/>
      <c r="D6" s="161"/>
      <c r="E6" s="161"/>
      <c r="F6" s="161"/>
    </row>
    <row r="7" spans="1:6" ht="21" customHeight="1">
      <c r="A7" s="4" t="s">
        <v>7</v>
      </c>
      <c r="B7" s="161" t="s">
        <v>32</v>
      </c>
      <c r="C7" s="161"/>
      <c r="D7" s="161"/>
      <c r="E7" s="161"/>
      <c r="F7" s="161"/>
    </row>
    <row r="8" spans="1:6" ht="36" customHeight="1">
      <c r="A8" s="170" t="s">
        <v>352</v>
      </c>
      <c r="B8" s="170"/>
      <c r="C8" s="170"/>
      <c r="D8" s="170"/>
      <c r="E8" s="170"/>
      <c r="F8" s="170"/>
    </row>
    <row r="9" spans="1:6" ht="36" customHeight="1">
      <c r="A9" s="178" t="s">
        <v>353</v>
      </c>
      <c r="B9" s="179"/>
      <c r="C9" s="179"/>
      <c r="D9" s="179"/>
      <c r="E9" s="179"/>
      <c r="F9" s="179"/>
    </row>
    <row r="10" spans="1:6" ht="39" customHeight="1">
      <c r="A10" s="35" t="s">
        <v>68</v>
      </c>
      <c r="B10" s="124" t="s">
        <v>354</v>
      </c>
      <c r="C10" s="124" t="s">
        <v>355</v>
      </c>
      <c r="D10" s="124" t="s">
        <v>356</v>
      </c>
      <c r="E10" s="124" t="s">
        <v>357</v>
      </c>
      <c r="F10" s="124" t="s">
        <v>358</v>
      </c>
    </row>
    <row r="11" spans="1:6" s="68" customFormat="1" hidden="1">
      <c r="A11" s="111"/>
      <c r="B11" s="116"/>
      <c r="C11" s="118"/>
      <c r="D11" s="116"/>
      <c r="E11" s="119"/>
      <c r="F11" s="117"/>
    </row>
    <row r="12" spans="1:6" s="68" customFormat="1">
      <c r="A12" s="129">
        <v>44161</v>
      </c>
      <c r="B12" s="136" t="s">
        <v>359</v>
      </c>
      <c r="C12" s="137" t="s">
        <v>46</v>
      </c>
      <c r="D12" s="136" t="s">
        <v>360</v>
      </c>
      <c r="E12" s="138" t="s">
        <v>45</v>
      </c>
      <c r="F12" s="139"/>
    </row>
    <row r="13" spans="1:6" s="68" customFormat="1" ht="38.25">
      <c r="A13" s="129">
        <v>44263</v>
      </c>
      <c r="B13" s="136" t="s">
        <v>361</v>
      </c>
      <c r="C13" s="137" t="s">
        <v>46</v>
      </c>
      <c r="D13" s="136" t="s">
        <v>362</v>
      </c>
      <c r="E13" s="138">
        <v>826.65</v>
      </c>
      <c r="F13" s="139"/>
    </row>
    <row r="14" spans="1:6" s="68" customFormat="1" ht="38.25">
      <c r="A14" s="129">
        <v>44267</v>
      </c>
      <c r="B14" s="136" t="s">
        <v>363</v>
      </c>
      <c r="C14" s="137" t="s">
        <v>46</v>
      </c>
      <c r="D14" s="136" t="s">
        <v>364</v>
      </c>
      <c r="E14" s="138">
        <v>362.27</v>
      </c>
      <c r="F14" s="139"/>
    </row>
    <row r="15" spans="1:6" s="68" customFormat="1">
      <c r="A15" s="129"/>
      <c r="B15" s="136"/>
      <c r="C15" s="137"/>
      <c r="D15" s="136"/>
      <c r="E15" s="138"/>
      <c r="F15" s="139"/>
    </row>
    <row r="16" spans="1:6" s="68" customFormat="1">
      <c r="A16" s="129"/>
      <c r="B16" s="136"/>
      <c r="C16" s="137"/>
      <c r="D16" s="136"/>
      <c r="E16" s="138"/>
      <c r="F16" s="139"/>
    </row>
    <row r="17" spans="1:7" s="68" customFormat="1">
      <c r="A17" s="129"/>
      <c r="B17" s="136"/>
      <c r="C17" s="137"/>
      <c r="D17" s="136"/>
      <c r="E17" s="138"/>
      <c r="F17" s="139"/>
    </row>
    <row r="18" spans="1:7" s="68" customFormat="1">
      <c r="A18" s="129"/>
      <c r="B18" s="136"/>
      <c r="C18" s="137"/>
      <c r="D18" s="136"/>
      <c r="E18" s="138"/>
      <c r="F18" s="139"/>
    </row>
    <row r="19" spans="1:7" s="68" customFormat="1">
      <c r="A19" s="129"/>
      <c r="B19" s="136"/>
      <c r="C19" s="137"/>
      <c r="D19" s="136"/>
      <c r="E19" s="138"/>
      <c r="F19" s="139"/>
    </row>
    <row r="20" spans="1:7" s="68" customFormat="1">
      <c r="A20" s="129"/>
      <c r="B20" s="136"/>
      <c r="C20" s="137"/>
      <c r="D20" s="136"/>
      <c r="E20" s="138"/>
      <c r="F20" s="139"/>
    </row>
    <row r="21" spans="1:7" s="68" customFormat="1">
      <c r="A21" s="129"/>
      <c r="B21" s="136"/>
      <c r="C21" s="137"/>
      <c r="D21" s="136"/>
      <c r="E21" s="138"/>
      <c r="F21" s="139"/>
    </row>
    <row r="22" spans="1:7" s="68" customFormat="1">
      <c r="A22" s="129"/>
      <c r="B22" s="136"/>
      <c r="C22" s="137"/>
      <c r="D22" s="136"/>
      <c r="E22" s="138"/>
      <c r="F22" s="139"/>
    </row>
    <row r="23" spans="1:7" s="68" customFormat="1">
      <c r="A23" s="129"/>
      <c r="B23" s="136"/>
      <c r="C23" s="137"/>
      <c r="D23" s="136"/>
      <c r="E23" s="138"/>
      <c r="F23" s="139"/>
    </row>
    <row r="24" spans="1:7" s="68" customFormat="1" hidden="1">
      <c r="A24" s="111"/>
      <c r="B24" s="116"/>
      <c r="C24" s="118"/>
      <c r="D24" s="116"/>
      <c r="E24" s="119"/>
      <c r="F24" s="117"/>
    </row>
    <row r="25" spans="1:7" ht="34.5" customHeight="1">
      <c r="A25" s="125" t="s">
        <v>365</v>
      </c>
      <c r="B25" s="126" t="s">
        <v>366</v>
      </c>
      <c r="C25" s="127">
        <f>C26+C27</f>
        <v>3</v>
      </c>
      <c r="D25" s="128" t="str">
        <f>IF(SUBTOTAL(3,C11:C24)=SUBTOTAL(103,C11:C24),'Summary and sign-off'!$A$48,'Summary and sign-off'!$A$49)</f>
        <v>Check - there are no hidden rows with data</v>
      </c>
      <c r="E25" s="167" t="str">
        <f>IF('Summary and sign-off'!F60='Summary and sign-off'!F54,'Summary and sign-off'!A52,'Summary and sign-off'!A50)</f>
        <v>Check - each entry provides sufficient information</v>
      </c>
      <c r="F25" s="167"/>
      <c r="G25" s="68"/>
    </row>
    <row r="26" spans="1:7" ht="25.5" customHeight="1">
      <c r="A26" s="70"/>
      <c r="B26" s="71" t="s">
        <v>46</v>
      </c>
      <c r="C26" s="72">
        <f>COUNTIF(C11:C24,'Summary and sign-off'!A45)</f>
        <v>3</v>
      </c>
      <c r="D26" s="17"/>
      <c r="E26" s="18"/>
      <c r="F26" s="19"/>
    </row>
    <row r="27" spans="1:7" ht="25.5" customHeight="1">
      <c r="A27" s="70"/>
      <c r="B27" s="71" t="s">
        <v>47</v>
      </c>
      <c r="C27" s="72">
        <f>COUNTIF(C11:C24,'Summary and sign-off'!A46)</f>
        <v>0</v>
      </c>
      <c r="D27" s="17"/>
      <c r="E27" s="18"/>
      <c r="F27" s="19"/>
    </row>
    <row r="28" spans="1:7">
      <c r="A28" s="20"/>
      <c r="B28" s="21"/>
      <c r="C28" s="20"/>
      <c r="D28" s="22"/>
      <c r="E28" s="22"/>
      <c r="F28" s="20"/>
    </row>
    <row r="29" spans="1:7">
      <c r="A29" s="21"/>
      <c r="B29" s="21"/>
      <c r="C29" s="21"/>
      <c r="D29" s="21"/>
      <c r="E29" s="21"/>
      <c r="F29" s="21"/>
    </row>
    <row r="30" spans="1:7" ht="12.6" customHeight="1">
      <c r="A30" s="23"/>
      <c r="B30" s="20"/>
      <c r="C30" s="20"/>
      <c r="D30" s="20"/>
      <c r="E30" s="20"/>
      <c r="F30" s="24"/>
    </row>
    <row r="31" spans="1:7">
      <c r="A31" s="23"/>
      <c r="B31" s="25"/>
      <c r="C31" s="26"/>
      <c r="D31" s="26"/>
      <c r="E31" s="26"/>
      <c r="F31" s="27"/>
    </row>
    <row r="32" spans="1:7">
      <c r="A32" s="23"/>
      <c r="B32" s="28"/>
      <c r="C32" s="28"/>
      <c r="D32" s="28"/>
      <c r="E32" s="28"/>
      <c r="F32" s="28"/>
    </row>
    <row r="33" spans="1:6" ht="12.75" customHeight="1">
      <c r="A33" s="23"/>
      <c r="B33" s="20"/>
      <c r="C33" s="20"/>
      <c r="D33" s="20"/>
      <c r="E33" s="20"/>
      <c r="F33" s="20"/>
    </row>
    <row r="34" spans="1:6" ht="13.35" customHeight="1">
      <c r="A34" s="29"/>
      <c r="B34" s="30"/>
      <c r="C34" s="30"/>
      <c r="D34" s="30"/>
      <c r="E34" s="30"/>
      <c r="F34" s="30"/>
    </row>
    <row r="35" spans="1:6">
      <c r="A35" s="31"/>
      <c r="B35" s="32"/>
      <c r="C35" s="27"/>
      <c r="D35" s="27"/>
      <c r="E35" s="27"/>
      <c r="F35" s="27"/>
    </row>
    <row r="36" spans="1:6" ht="12.75" customHeight="1">
      <c r="A36" s="31"/>
      <c r="B36" s="23"/>
      <c r="C36" s="33"/>
      <c r="D36" s="33"/>
      <c r="E36" s="33"/>
      <c r="F36" s="33"/>
    </row>
    <row r="37" spans="1:6" ht="12.75" customHeight="1">
      <c r="A37" s="23"/>
      <c r="B37" s="23"/>
      <c r="C37" s="33"/>
      <c r="D37" s="33"/>
      <c r="E37" s="33"/>
      <c r="F37" s="33"/>
    </row>
    <row r="38" spans="1:6" ht="12.75" hidden="1" customHeight="1">
      <c r="A38" s="23"/>
      <c r="B38" s="23"/>
      <c r="C38" s="33"/>
      <c r="D38" s="33"/>
      <c r="E38" s="33"/>
      <c r="F38" s="33"/>
    </row>
    <row r="41" spans="1:6" hidden="1">
      <c r="A41" s="21"/>
      <c r="B41" s="21"/>
      <c r="C41" s="21"/>
      <c r="D41" s="21"/>
      <c r="E41" s="21"/>
      <c r="F41" s="21"/>
    </row>
    <row r="42" spans="1:6" hidden="1">
      <c r="A42" s="21"/>
      <c r="B42" s="21"/>
      <c r="C42" s="21"/>
      <c r="D42" s="21"/>
      <c r="E42" s="21"/>
      <c r="F42" s="21"/>
    </row>
    <row r="43" spans="1:6" hidden="1">
      <c r="A43" s="21"/>
      <c r="B43" s="21"/>
      <c r="C43" s="21"/>
      <c r="D43" s="21"/>
      <c r="E43" s="21"/>
      <c r="F43" s="21"/>
    </row>
    <row r="44" spans="1:6" hidden="1">
      <c r="A44" s="21"/>
      <c r="B44" s="21"/>
      <c r="C44" s="21"/>
      <c r="D44" s="21"/>
      <c r="E44" s="21"/>
      <c r="F44" s="21"/>
    </row>
    <row r="45" spans="1:6" hidden="1">
      <c r="A45" s="21"/>
      <c r="B45" s="21"/>
      <c r="C45" s="21"/>
      <c r="D45" s="21"/>
      <c r="E45" s="21"/>
      <c r="F45" s="21"/>
    </row>
    <row r="48" spans="1:6"/>
    <row r="64"/>
    <row r="66"/>
    <row r="67"/>
    <row r="68"/>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scale="62"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36779F278D5742A5B2389670AF6AAA" ma:contentTypeVersion="5" ma:contentTypeDescription="Create a new document." ma:contentTypeScope="" ma:versionID="67d45e716fa8981f99aeed8a9a0d36f3">
  <xsd:schema xmlns:xsd="http://www.w3.org/2001/XMLSchema" xmlns:xs="http://www.w3.org/2001/XMLSchema" xmlns:p="http://schemas.microsoft.com/office/2006/metadata/properties" xmlns:ns2="2c42961f-b982-418b-afe0-1a78ad150187" xmlns:ns3="d8d5c4c9-ae50-461f-b278-616f27a2a990" targetNamespace="http://schemas.microsoft.com/office/2006/metadata/properties" ma:root="true" ma:fieldsID="f6aca4668e7a9fb436442430f88dc431" ns2:_="" ns3:_="">
    <xsd:import namespace="2c42961f-b982-418b-afe0-1a78ad150187"/>
    <xsd:import namespace="d8d5c4c9-ae50-461f-b278-616f27a2a990"/>
    <xsd:element name="properties">
      <xsd:complexType>
        <xsd:sequence>
          <xsd:element name="documentManagement">
            <xsd:complexType>
              <xsd:all>
                <xsd:element ref="ns2:DocumentTyp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42961f-b982-418b-afe0-1a78ad150187"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xsd:simpleType>
        <xsd:restriction base="dms:Choice">
          <xsd:enumeration value="Correspondence"/>
          <xsd:enumeration value="Responses"/>
          <xsd:enumeration value="Report"/>
          <xsd:enumeration value="Guidelines"/>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d5c4c9-ae50-461f-b278-616f27a2a99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2c42961f-b982-418b-afe0-1a78ad150187" xsi:nil="true"/>
    <SharedWithUsers xmlns="d8d5c4c9-ae50-461f-b278-616f27a2a990">
      <UserInfo>
        <DisplayName>Owen Matthews</DisplayName>
        <AccountId>40</AccountId>
        <AccountType/>
      </UserInfo>
      <UserInfo>
        <DisplayName>Jill Earle</DisplayName>
        <AccountId>19</AccountId>
        <AccountType/>
      </UserInfo>
      <UserInfo>
        <DisplayName>Shelley Rutten</DisplayName>
        <AccountId>46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D9FB3F-D2A6-43E4-93F7-FC738CE3214A}"/>
</file>

<file path=customXml/itemProps2.xml><?xml version="1.0" encoding="utf-8"?>
<ds:datastoreItem xmlns:ds="http://schemas.openxmlformats.org/officeDocument/2006/customXml" ds:itemID="{F579D7F4-D0D7-4BCB-BBEA-E7C37A64913E}"/>
</file>

<file path=customXml/itemProps3.xml><?xml version="1.0" encoding="utf-8"?>
<ds:datastoreItem xmlns:ds="http://schemas.openxmlformats.org/officeDocument/2006/customXml" ds:itemID="{6C6A401E-B983-48F3-ADF0-8594D7EE483B}"/>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
  <cp:revision/>
  <dcterms:created xsi:type="dcterms:W3CDTF">2010-10-17T20:59:02Z</dcterms:created>
  <dcterms:modified xsi:type="dcterms:W3CDTF">2021-07-27T01:53:50Z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0x010100C036779F278D5742A5B2389670AF6AAA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Financial Year">
    <vt:lpwstr/>
  </property>
  <property fmtid="{D5CDD505-2E9C-101B-9397-08002B2CF9AE}" pid="12" name="Order">
    <vt:r8>800</vt:r8>
  </property>
  <property fmtid="{D5CDD505-2E9C-101B-9397-08002B2CF9AE}" pid="13" name="xd_Signature">
    <vt:bool>false</vt:bool>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Document Type">
    <vt:lpwstr/>
  </property>
</Properties>
</file>