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essinm3\AppData\Local\OpenText\OTEdit\EC_mako\c117698618\"/>
    </mc:Choice>
  </mc:AlternateContent>
  <bookViews>
    <workbookView xWindow="28680" yWindow="-120" windowWidth="29040" windowHeight="15840" firstSheet="1" activeTab="3"/>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expenses'!$A$1:$E$37</definedName>
    <definedName name="_xlnm.Print_Area" localSheetId="5">'Gifts and benefits'!$A$1:$F$27</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 l="1"/>
  <c r="C31" i="3"/>
  <c r="C15" i="2"/>
  <c r="C31" i="1"/>
  <c r="C38" i="1"/>
  <c r="C15" i="1"/>
  <c r="B6" i="13" l="1"/>
  <c r="E60" i="13"/>
  <c r="C60" i="13"/>
  <c r="C18" i="4"/>
  <c r="C17" i="4"/>
  <c r="B60" i="13" l="1"/>
  <c r="B59" i="13"/>
  <c r="D59" i="13"/>
  <c r="B58" i="13"/>
  <c r="D58" i="13"/>
  <c r="D57" i="13"/>
  <c r="B57" i="13"/>
  <c r="D56" i="13"/>
  <c r="B56" i="13"/>
  <c r="D55" i="13"/>
  <c r="B55" i="13"/>
  <c r="B2" i="4"/>
  <c r="B3" i="4"/>
  <c r="B2" i="3"/>
  <c r="B3" i="3"/>
  <c r="B2" i="2"/>
  <c r="B3" i="2"/>
  <c r="B2" i="1"/>
  <c r="B3" i="1"/>
  <c r="F58" i="13" l="1"/>
  <c r="D15" i="2" s="1"/>
  <c r="F60" i="13"/>
  <c r="E16" i="4" s="1"/>
  <c r="F59" i="13"/>
  <c r="D31" i="3" s="1"/>
  <c r="F57" i="13"/>
  <c r="D38" i="1" s="1"/>
  <c r="F56" i="13"/>
  <c r="D31" i="1" s="1"/>
  <c r="F55" i="13"/>
  <c r="D15" i="1" s="1"/>
  <c r="C13" i="13"/>
  <c r="C12" i="13"/>
  <c r="C11" i="13"/>
  <c r="C16" i="13" l="1"/>
  <c r="C17" i="13"/>
  <c r="B5" i="4" l="1"/>
  <c r="B4" i="4"/>
  <c r="B5" i="3"/>
  <c r="B4" i="3"/>
  <c r="B5" i="2"/>
  <c r="B4" i="2"/>
  <c r="B5" i="1"/>
  <c r="B4" i="1"/>
  <c r="C15" i="13" l="1"/>
  <c r="F12" i="13" l="1"/>
  <c r="C16" i="4"/>
  <c r="F11" i="13" s="1"/>
  <c r="F13" i="13" l="1"/>
  <c r="B38" i="1"/>
  <c r="B17" i="13" s="1"/>
  <c r="B31" i="1"/>
  <c r="B16" i="13" s="1"/>
  <c r="B15" i="1"/>
  <c r="B15" i="13" s="1"/>
  <c r="B31" i="3" l="1"/>
  <c r="B13" i="13" s="1"/>
  <c r="B15" i="2"/>
  <c r="B12" i="13" s="1"/>
  <c r="B11" i="13" l="1"/>
  <c r="B40"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18" authorId="0" shapeId="0">
      <text>
        <r>
          <rPr>
            <sz val="9"/>
            <color indexed="81"/>
            <rFont val="Tahoma"/>
            <family val="2"/>
          </rPr>
          <t xml:space="preserve">
Insert additional rows as needed:
- 'right click' on a row number (left of screen)
- select 'Insert' (this will insert a row above it)
</t>
        </r>
      </text>
    </comment>
    <comment ref="A34"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<sst xmlns="http://schemas.openxmlformats.org/spreadsheetml/2006/main" count="319" uniqueCount="214">
  <si>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</si>
  <si>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</si>
  <si>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</si>
  <si>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</si>
  <si>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</si>
  <si>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</si>
  <si>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</si>
  <si>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</si>
  <si>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</si>
  <si>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</si>
  <si>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</si>
  <si>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</si>
  <si>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</si>
  <si>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</si>
  <si>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</si>
  <si>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</si>
  <si>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</si>
  <si>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</si>
  <si>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</si>
  <si>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</si>
  <si>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</si>
  <si>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</si>
  <si>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</si>
  <si>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</si>
  <si>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</si>
  <si>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</si>
  <si>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</si>
  <si>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</si>
  <si>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</si>
  <si>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</si>
  <si>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</si>
  <si>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</si>
  <si>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</si>
  <si>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</si>
  <si>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</si>
  <si>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</si>
  <si>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</si>
  <si>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</si>
  <si>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</si>
  <si>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</si>
  <si>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</si>
  <si>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</si>
  <si>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</si>
  <si>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</si>
  <si>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</si>
  <si>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</si>
  <si>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</si>
  <si>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</si>
  <si>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</si>
  <si>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</si>
  <si>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</si>
  <si>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</si>
  <si>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</si>
  <si>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</si>
  <si>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</si>
  <si>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</si>
  <si>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</si>
  <si>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</si>
  <si>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</si>
  <si>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</si>
  <si>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</si>
  <si>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</si>
  <si>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</si>
  <si>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</si>
  <si>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</si>
  <si>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</si>
  <si>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</si>
  <si>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</si>
  <si>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</si>
  <si>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</si>
  <si>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</si>
  <si>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</si>
  <si>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</si>
  <si>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</si>
  <si>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</si>
  <si>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</si>
  <si>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</si>
  <si>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</si>
  <si>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</si>
  <si>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</si>
  <si>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</si>
  <si>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</si>
  <si>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</si>
  <si>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</si>
  <si>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</si>
  <si>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</si>
  <si>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</si>
  <si>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</si>
  <si>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</si>
  <si>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</si>
  <si>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</si>
  <si>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</si>
  <si>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</si>
  <si>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</si>
  <si>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</si>
  <si>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</si>
  <si>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</si>
  <si>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</si>
  <si>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</si>
  <si>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</si>
  <si>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</si>
  <si>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</si>
  <si>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</si>
  <si>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</si>
  <si>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</si>
  <si>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</si>
  <si>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</si>
  <si>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</si>
  <si>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</si>
  <si>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</si>
  <si>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</si>
  <si>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</si>
  <si>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</si>
  <si>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</si>
  <si>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</si>
  <si>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</si>
  <si>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</si>
  <si>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</si>
  <si>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</si>
  <si>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</si>
  <si>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</si>
  <si>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</si>
  <si>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</si>
  <si>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</si>
  <si>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</si>
  <si>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</si>
  <si>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</si>
  <si>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</si>
  <si>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</si>
  <si>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</si>
  <si>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</si>
  <si>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</si>
  <si>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</si>
  <si>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</si>
  <si>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</si>
  <si>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</si>
  <si>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</si>
  <si>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</si>
  <si>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</si>
  <si>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</si>
  <si>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</si>
  <si>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</si>
  <si>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</si>
  <si>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</si>
  <si>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</si>
  <si>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</si>
  <si>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</si>
  <si>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</si>
  <si>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</si>
  <si>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</si>
  <si>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</si>
  <si>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</si>
  <si>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</si>
  <si>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</si>
  <si>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</si>
  <si>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</si>
  <si>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</si>
  <si>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</si>
  <si>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</si>
  <si>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</si>
  <si>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</si>
  <si>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</si>
  <si>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</si>
  <si>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</si>
  <si>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</si>
  <si>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</si>
  <si>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</si>
  <si>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</si>
  <si>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</si>
  <si>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Airfares including booking fees: AirNZ Fully flexiable (return flight between Hokitika and Wellington)</t>
  </si>
  <si>
    <t>Wellington</t>
  </si>
  <si>
    <t>Hotel</t>
  </si>
  <si>
    <t xml:space="preserve">Nothing to report </t>
  </si>
  <si>
    <t>Airfares including booking fees: AirNZ Fully flexiable (one way flight Hokitika to Wellington)</t>
  </si>
  <si>
    <t>Shuttle</t>
  </si>
  <si>
    <t>Accepted bunch of flowers from the outgoing PRRA Chief Executive (D.Gawn)Flowers delivered to the Greymouth office on 30 September 2021. Valued at $75</t>
  </si>
  <si>
    <t>Accepted Chemist Voucher from 2 members of the FRG. Valued at $50 - accompanied with Christmas card
From Anna Osborne and Sonya Rockhouse</t>
  </si>
  <si>
    <t xml:space="preserve">Koha provided to Ngati Waewae Arahwa for attendance at the closing ceremony 25 March 2022 of the Mine Site pending hand over to DOC. Valued at $350 (invoiced submitted and paid).
Pre approved in advance by ACE. ACE requested to be invoiced for the Koha. Lee Harris ( member of the Management team worked with Ngati Waewae).
Ngati Waeware Araha opened the ceremony with a Mihi and Karakia and conducted a blessing (porporoaki) and provided the pounamu ( see figure 3).
Ceremony attended by 3 Crown Ministers Pike River Families, NZ Police, DOC, MBIE representatives, PRRA staff and former CE. </t>
  </si>
  <si>
    <t>Greymouth</t>
  </si>
  <si>
    <t>FRG members Anna Osborne and Sonya Rockhouse</t>
  </si>
  <si>
    <t>Stewart Nimmo and 3 other local Greymouth retailers</t>
  </si>
  <si>
    <t xml:space="preserve">Phone and data costs </t>
  </si>
  <si>
    <t>Monthly mobile phone charge including data usage for September</t>
  </si>
  <si>
    <t>Monthly mobile phone charge including data usage for October</t>
  </si>
  <si>
    <t>Monthly mobile phone charge including data usage for November</t>
  </si>
  <si>
    <t>Monthly mobile phone charge including data usage for December</t>
  </si>
  <si>
    <t>Monthly mobile phone charge including data usage for January</t>
  </si>
  <si>
    <t>Monthly mobile phone charge including data usage for February</t>
  </si>
  <si>
    <t>Monthly mobile phone charge including data usage for March</t>
  </si>
  <si>
    <t>Monthly mobile phone charge including data usage for April</t>
  </si>
  <si>
    <t>Monthly mobile phone charge including data usage for May</t>
  </si>
  <si>
    <t>Monthly working remotely tablet data usage for September</t>
  </si>
  <si>
    <t>Monthly working remotely tablet data usage for October</t>
  </si>
  <si>
    <t>Monthly working remotely tablet data usage for November</t>
  </si>
  <si>
    <t>Monthly working remotely tablet data usage for December</t>
  </si>
  <si>
    <t>Monthly working remotely tablet data usage for January</t>
  </si>
  <si>
    <t>Monthly working remotely tablet data usage for February</t>
  </si>
  <si>
    <t>Monthly working remotely tablet data usage for March</t>
  </si>
  <si>
    <t>Monthly working remotely tablet data usage for April</t>
  </si>
  <si>
    <t>Monthly working remotely tablet data usage for May</t>
  </si>
  <si>
    <t>PRRA Outgoing Chief Executive Dave Gawn and now Chief Executive of NEMA</t>
  </si>
  <si>
    <t>Travel to Wellington for stakeholder meetings incuding with MBIE business partner.</t>
  </si>
  <si>
    <t xml:space="preserve">Travel to Wellington at the conclusion of mine site operation after the site was handed over to the Department of Conservation for day to day mangement and office closure on the West Coast. </t>
  </si>
  <si>
    <t xml:space="preserve">In house Professional Development Course with Institute of Directors. Remainder of course delivered after covid postponement.  </t>
  </si>
  <si>
    <t>Taxi - from Airport to Hotel and return- note the Acting Chief Executive does not drive</t>
  </si>
  <si>
    <t xml:space="preserve">Accepted and then donated to the local thrift shop, a small local photo framed. From Stewart Nimmo and 3 other local Greymouth retailers to ‘acknowledge the Agency work and personal contribution to the community’. Estimated value $50. </t>
  </si>
  <si>
    <t>Michelle Wessing (Acting)</t>
  </si>
  <si>
    <t>Laptop data costs</t>
  </si>
  <si>
    <t>Jo-Anne Taylor - Finance Business Partner MBIE</t>
  </si>
  <si>
    <t>Te Kāhui Whakamana Rua Tekau mā Iwa | Pike River Recovery Agency (disestablished 1 July 2022)</t>
  </si>
  <si>
    <t>Koha</t>
  </si>
  <si>
    <t>Taxi- note the Acting Chief Executive does not drive</t>
  </si>
  <si>
    <t>Taxi - Wellington Airport to Upper Hutt (home); note the Acting Chief Executive does not drive.</t>
  </si>
  <si>
    <t xml:space="preserve">Purchase of pounamu kohatu from Ngati Waewae for 25 March Handover Event with Department of Conservation valued at $230.00. Pounanu kohatu gifted from PRRA to DCC as new kaitiaki for Pike River Mine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</si>
</sst>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i/>
      <sz val="10"/>
      <color rgb="FFFF0000"/>
      <name val="Arial"/>
      <family val="2"/>
    </font>
    <font>
      <i/>
      <sz val="1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35" fillId="3" borderId="0" xfId="0" applyFont="1" applyFill="1" applyBorder="1" applyAlignment="1" applyProtection="1">
      <alignment horizontal="center" vertical="center" wrapText="1"/>
    </xf>
    <xf numFmtId="0" fontId="37" fillId="11" borderId="4" xfId="0" applyFont="1" applyFill="1" applyBorder="1" applyAlignment="1" applyProtection="1">
      <alignment vertical="center" wrapText="1"/>
      <protection locked="0"/>
    </xf>
    <xf numFmtId="0" fontId="38" fillId="11" borderId="4" xfId="0"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34" zoomScaleNormal="100" workbookViewId="0"/>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B3" sqref="B3:F3"/>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209</v>
      </c>
      <c r="C2" s="174"/>
      <c r="D2" s="174"/>
      <c r="E2" s="174"/>
      <c r="F2" s="174"/>
      <c r="G2" s="46"/>
      <c r="H2" s="46"/>
      <c r="I2" s="46"/>
      <c r="J2" s="46"/>
      <c r="K2" s="46"/>
    </row>
    <row r="3" spans="1:11" ht="21" customHeight="1" x14ac:dyDescent="0.25">
      <c r="A3" s="4" t="s">
        <v>53</v>
      </c>
      <c r="B3" s="174" t="s">
        <v>206</v>
      </c>
      <c r="C3" s="174"/>
      <c r="D3" s="174"/>
      <c r="E3" s="174"/>
      <c r="F3" s="174"/>
      <c r="G3" s="46"/>
      <c r="H3" s="46"/>
      <c r="I3" s="46"/>
      <c r="J3" s="46"/>
      <c r="K3" s="46"/>
    </row>
    <row r="4" spans="1:11" ht="21" customHeight="1" x14ac:dyDescent="0.25">
      <c r="A4" s="4" t="s">
        <v>54</v>
      </c>
      <c r="B4" s="175">
        <v>44440</v>
      </c>
      <c r="C4" s="175"/>
      <c r="D4" s="175"/>
      <c r="E4" s="175"/>
      <c r="F4" s="175"/>
      <c r="G4" s="46"/>
      <c r="H4" s="46"/>
      <c r="I4" s="46"/>
      <c r="J4" s="46"/>
      <c r="K4" s="46"/>
    </row>
    <row r="5" spans="1:11" ht="21" customHeight="1" x14ac:dyDescent="0.25">
      <c r="A5" s="4" t="s">
        <v>55</v>
      </c>
      <c r="B5" s="175">
        <v>44712</v>
      </c>
      <c r="C5" s="175"/>
      <c r="D5" s="175"/>
      <c r="E5" s="175"/>
      <c r="F5" s="175"/>
      <c r="G5" s="46"/>
      <c r="H5" s="46"/>
      <c r="I5" s="46"/>
      <c r="J5" s="46"/>
      <c r="K5" s="46"/>
    </row>
    <row r="6" spans="1:11" ht="21" customHeight="1" x14ac:dyDescent="0.25">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208</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4412.66</v>
      </c>
      <c r="C11" s="102" t="str">
        <f>IF(Travel!B6="",A34,Travel!B6)</f>
        <v>Figures include GST (where applicable)</v>
      </c>
      <c r="D11" s="8"/>
      <c r="E11" s="10" t="s">
        <v>66</v>
      </c>
      <c r="F11" s="56">
        <f>'Gifts and benefits'!C16</f>
        <v>3</v>
      </c>
      <c r="G11" s="47"/>
      <c r="H11" s="47"/>
      <c r="I11" s="47"/>
      <c r="J11" s="47"/>
      <c r="K11" s="47"/>
    </row>
    <row r="12" spans="1:11" ht="27.75" customHeight="1" x14ac:dyDescent="0.35">
      <c r="A12" s="10" t="s">
        <v>24</v>
      </c>
      <c r="B12" s="94">
        <f>Hospitality!B15</f>
        <v>580</v>
      </c>
      <c r="C12" s="102" t="str">
        <f>IF(Hospitality!B6="",A34,Hospitality!B6)</f>
        <v>Figures include GST (where applicable)</v>
      </c>
      <c r="D12" s="8"/>
      <c r="E12" s="10" t="s">
        <v>67</v>
      </c>
      <c r="F12" s="56">
        <f>'Gifts and benefits'!C17</f>
        <v>3</v>
      </c>
      <c r="G12" s="47"/>
      <c r="H12" s="47"/>
      <c r="I12" s="47"/>
      <c r="J12" s="47"/>
      <c r="K12" s="47"/>
    </row>
    <row r="13" spans="1:11" ht="27.75" customHeight="1" x14ac:dyDescent="0.25">
      <c r="A13" s="10" t="s">
        <v>68</v>
      </c>
      <c r="B13" s="94">
        <f>'All other expenses'!B31</f>
        <v>339.38</v>
      </c>
      <c r="C13" s="102" t="str">
        <f>IF('All other expenses'!B6="",A34,'All other expenses'!B6)</f>
        <v>Figures include GST (where applicable)</v>
      </c>
      <c r="D13" s="8"/>
      <c r="E13" s="10" t="s">
        <v>69</v>
      </c>
      <c r="F13" s="56">
        <f>'Gifts and benefits'!C18</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Travel!B15</f>
        <v>0</v>
      </c>
      <c r="C15" s="104" t="str">
        <f>C11</f>
        <v>Figures include GST (where applicable)</v>
      </c>
      <c r="D15" s="8"/>
      <c r="E15" s="8"/>
      <c r="F15" s="58"/>
      <c r="G15" s="46"/>
      <c r="H15" s="46"/>
      <c r="I15" s="46"/>
      <c r="J15" s="46"/>
      <c r="K15" s="46"/>
    </row>
    <row r="16" spans="1:11" ht="27.75" customHeight="1" x14ac:dyDescent="0.25">
      <c r="A16" s="11" t="s">
        <v>71</v>
      </c>
      <c r="B16" s="96">
        <f>Travel!B31</f>
        <v>4412.66</v>
      </c>
      <c r="C16" s="104" t="str">
        <f>C11</f>
        <v>Figures include GST (where applicable)</v>
      </c>
      <c r="D16" s="59"/>
      <c r="E16" s="8"/>
      <c r="F16" s="60"/>
      <c r="G16" s="46"/>
      <c r="H16" s="46"/>
      <c r="I16" s="46"/>
      <c r="J16" s="46"/>
      <c r="K16" s="46"/>
    </row>
    <row r="17" spans="1:11" ht="27.75" customHeight="1" x14ac:dyDescent="0.25">
      <c r="A17" s="11" t="s">
        <v>72</v>
      </c>
      <c r="B17" s="96">
        <f>Travel!B38</f>
        <v>0</v>
      </c>
      <c r="C17" s="104"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COUNT(Travel!B12:B14)</f>
        <v>0</v>
      </c>
      <c r="C55" s="111"/>
      <c r="D55" s="111">
        <f>COUNTIF(Travel!D12:D14,"*")</f>
        <v>0</v>
      </c>
      <c r="E55" s="112"/>
      <c r="F55" s="112" t="b">
        <f>MIN(B55,D55)=MAX(B55,D55)</f>
        <v>1</v>
      </c>
      <c r="G55" s="46"/>
      <c r="H55" s="46"/>
      <c r="I55" s="46"/>
      <c r="J55" s="46"/>
      <c r="K55" s="46"/>
    </row>
    <row r="56" spans="1:11" ht="13" hidden="1" x14ac:dyDescent="0.25">
      <c r="A56" s="121" t="s">
        <v>105</v>
      </c>
      <c r="B56" s="111">
        <f>COUNT(Travel!B19:B30)</f>
        <v>10</v>
      </c>
      <c r="C56" s="111"/>
      <c r="D56" s="111">
        <f>COUNTIF(Travel!D19:D30,"*")</f>
        <v>10</v>
      </c>
      <c r="E56" s="112"/>
      <c r="F56" s="112" t="b">
        <f>MIN(B56,D56)=MAX(B56,D56)</f>
        <v>1</v>
      </c>
    </row>
    <row r="57" spans="1:11" ht="13" hidden="1" x14ac:dyDescent="0.3">
      <c r="A57" s="122"/>
      <c r="B57" s="111">
        <f>COUNT(Travel!B35:B37)</f>
        <v>0</v>
      </c>
      <c r="C57" s="111"/>
      <c r="D57" s="111">
        <f>COUNTIF(Travel!D35:D37,"*")</f>
        <v>0</v>
      </c>
      <c r="E57" s="112"/>
      <c r="F57" s="112" t="b">
        <f>MIN(B57,D57)=MAX(B57,D57)</f>
        <v>1</v>
      </c>
    </row>
    <row r="58" spans="1:11" ht="13" hidden="1" x14ac:dyDescent="0.3">
      <c r="A58" s="123" t="s">
        <v>106</v>
      </c>
      <c r="B58" s="113">
        <f>COUNT(Hospitality!B11:B14)</f>
        <v>2</v>
      </c>
      <c r="C58" s="113"/>
      <c r="D58" s="113">
        <f>COUNTIF(Hospitality!D11:D14,"*")</f>
        <v>2</v>
      </c>
      <c r="E58" s="114"/>
      <c r="F58" s="114" t="b">
        <f>MIN(B58,D58)=MAX(B58,D58)</f>
        <v>1</v>
      </c>
    </row>
    <row r="59" spans="1:11" ht="13" hidden="1" x14ac:dyDescent="0.3">
      <c r="A59" s="124" t="s">
        <v>107</v>
      </c>
      <c r="B59" s="112">
        <f>COUNT('All other expenses'!B11:B30)</f>
        <v>18</v>
      </c>
      <c r="C59" s="112"/>
      <c r="D59" s="112">
        <f>COUNTIF('All other expenses'!D11:D30,"*")</f>
        <v>19</v>
      </c>
      <c r="E59" s="112"/>
      <c r="F59" s="112" t="b">
        <f>MIN(B59,D59)=MAX(B59,D59)</f>
        <v>0</v>
      </c>
    </row>
    <row r="60" spans="1:11" ht="13" hidden="1" x14ac:dyDescent="0.3">
      <c r="A60" s="123" t="s">
        <v>108</v>
      </c>
      <c r="B60" s="113">
        <f>COUNTIF('Gifts and benefits'!B11:B15,"*")</f>
        <v>3</v>
      </c>
      <c r="C60" s="113">
        <f>COUNTIF('Gifts and benefits'!C11:C15,"*")</f>
        <v>3</v>
      </c>
      <c r="D60" s="113"/>
      <c r="E60" s="113">
        <f>COUNTA('Gifts and benefits'!E11:E15)</f>
        <v>3</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08"/>
  <sheetViews>
    <sheetView topLeftCell="B41" zoomScaleNormal="100" workbookViewId="0">
      <selection activeCell="E29" sqref="E2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sign-off'!B2:F2</f>
        <v>Te Kāhui Whakamana Rua Tekau mā Iwa | Pike River Recovery Agency (disestablished 1 July 2022)</v>
      </c>
      <c r="C2" s="176"/>
      <c r="D2" s="176"/>
      <c r="E2" s="176"/>
      <c r="F2" s="46"/>
    </row>
    <row r="3" spans="1:6" ht="21" customHeight="1" x14ac:dyDescent="0.25">
      <c r="A3" s="4" t="s">
        <v>110</v>
      </c>
      <c r="B3" s="176" t="str">
        <f>'Summary and sign-off'!B3:F3</f>
        <v>Michelle Wessing (Acting)</v>
      </c>
      <c r="C3" s="176"/>
      <c r="D3" s="176"/>
      <c r="E3" s="176"/>
      <c r="F3" s="46"/>
    </row>
    <row r="4" spans="1:6" ht="21" customHeight="1" x14ac:dyDescent="0.25">
      <c r="A4" s="4" t="s">
        <v>111</v>
      </c>
      <c r="B4" s="176">
        <f>'Summary and sign-off'!B4:F4</f>
        <v>44440</v>
      </c>
      <c r="C4" s="176"/>
      <c r="D4" s="176"/>
      <c r="E4" s="176"/>
      <c r="F4" s="46"/>
    </row>
    <row r="5" spans="1:6" ht="21" customHeight="1" x14ac:dyDescent="0.25">
      <c r="A5" s="4" t="s">
        <v>112</v>
      </c>
      <c r="B5" s="176">
        <f>'Summary and sign-off'!B5:F5</f>
        <v>44712</v>
      </c>
      <c r="C5" s="176"/>
      <c r="D5" s="176"/>
      <c r="E5" s="176"/>
      <c r="F5" s="46"/>
    </row>
    <row r="6" spans="1:6" ht="21" customHeight="1" x14ac:dyDescent="0.25">
      <c r="A6" s="4" t="s">
        <v>113</v>
      </c>
      <c r="B6" s="171" t="s">
        <v>80</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ht="13" x14ac:dyDescent="0.25">
      <c r="A13" s="157"/>
      <c r="B13" s="158"/>
      <c r="C13" s="166" t="s">
        <v>172</v>
      </c>
      <c r="D13" s="159"/>
      <c r="E13" s="160"/>
      <c r="F13" s="1"/>
    </row>
    <row r="14" spans="1:6" s="87" customFormat="1" hidden="1" x14ac:dyDescent="0.25">
      <c r="A14" s="143"/>
      <c r="B14" s="144"/>
      <c r="C14" s="145"/>
      <c r="D14" s="145"/>
      <c r="E14" s="146"/>
      <c r="F14" s="1"/>
    </row>
    <row r="15" spans="1:6" ht="19.5" customHeight="1" x14ac:dyDescent="0.25">
      <c r="A15" s="107" t="s">
        <v>122</v>
      </c>
      <c r="B15" s="108">
        <f>SUM(B12:B14)</f>
        <v>0</v>
      </c>
      <c r="C15" s="165" t="str">
        <f>IF(SUBTOTAL(3,B12:B14)=SUBTOTAL(103,B12:B14),'Summary and sign-off'!$A$48,'Summary and sign-off'!$A$49)</f>
        <v>Check - there are no hidden rows with data</v>
      </c>
      <c r="D15" s="177" t="str">
        <f>IF('Summary and sign-off'!F55='Summary and sign-off'!F54,'Summary and sign-off'!A51,'Summary and sign-off'!A50)</f>
        <v>Check - each entry provides sufficient information</v>
      </c>
      <c r="E15" s="177"/>
      <c r="F15" s="46"/>
    </row>
    <row r="16" spans="1:6" ht="10.5" customHeight="1" x14ac:dyDescent="0.3">
      <c r="A16" s="27"/>
      <c r="B16" s="22"/>
      <c r="C16" s="27"/>
      <c r="D16" s="27"/>
      <c r="E16" s="27"/>
      <c r="F16" s="27"/>
    </row>
    <row r="17" spans="1:6" ht="24.75" customHeight="1" x14ac:dyDescent="0.35">
      <c r="A17" s="178" t="s">
        <v>123</v>
      </c>
      <c r="B17" s="178"/>
      <c r="C17" s="178"/>
      <c r="D17" s="178"/>
      <c r="E17" s="178"/>
      <c r="F17" s="47"/>
    </row>
    <row r="18" spans="1:6" ht="27" customHeight="1" x14ac:dyDescent="0.25">
      <c r="A18" s="35" t="s">
        <v>117</v>
      </c>
      <c r="B18" s="35" t="s">
        <v>62</v>
      </c>
      <c r="C18" s="35" t="s">
        <v>124</v>
      </c>
      <c r="D18" s="35" t="s">
        <v>120</v>
      </c>
      <c r="E18" s="35" t="s">
        <v>121</v>
      </c>
      <c r="F18" s="48"/>
    </row>
    <row r="19" spans="1:6" s="87" customFormat="1" hidden="1" x14ac:dyDescent="0.25">
      <c r="A19" s="133"/>
      <c r="B19" s="134"/>
      <c r="C19" s="135"/>
      <c r="D19" s="135"/>
      <c r="E19" s="136"/>
      <c r="F19" s="1"/>
    </row>
    <row r="20" spans="1:6" s="87" customFormat="1" ht="25" x14ac:dyDescent="0.25">
      <c r="A20" s="157">
        <v>44476</v>
      </c>
      <c r="B20" s="158">
        <v>971.53</v>
      </c>
      <c r="C20" s="159" t="s">
        <v>203</v>
      </c>
      <c r="D20" s="159" t="s">
        <v>169</v>
      </c>
      <c r="E20" s="160" t="s">
        <v>170</v>
      </c>
      <c r="F20" s="1"/>
    </row>
    <row r="21" spans="1:6" s="87" customFormat="1" x14ac:dyDescent="0.25">
      <c r="A21" s="157"/>
      <c r="B21" s="158">
        <v>1120.45</v>
      </c>
      <c r="C21" s="159"/>
      <c r="D21" s="159" t="s">
        <v>171</v>
      </c>
      <c r="E21" s="160"/>
      <c r="F21" s="1"/>
    </row>
    <row r="22" spans="1:6" s="87" customFormat="1" ht="25" x14ac:dyDescent="0.25">
      <c r="A22" s="157"/>
      <c r="B22" s="158">
        <v>161.36000000000001</v>
      </c>
      <c r="C22" s="159"/>
      <c r="D22" s="159" t="s">
        <v>204</v>
      </c>
      <c r="E22" s="160"/>
      <c r="F22" s="1"/>
    </row>
    <row r="23" spans="1:6" s="87" customFormat="1" ht="25" x14ac:dyDescent="0.25">
      <c r="A23" s="157">
        <v>44656</v>
      </c>
      <c r="B23" s="158">
        <v>1059.28</v>
      </c>
      <c r="C23" s="159" t="s">
        <v>201</v>
      </c>
      <c r="D23" s="159" t="s">
        <v>169</v>
      </c>
      <c r="E23" s="160" t="s">
        <v>170</v>
      </c>
      <c r="F23" s="1"/>
    </row>
    <row r="24" spans="1:6" s="87" customFormat="1" x14ac:dyDescent="0.25">
      <c r="A24" s="157"/>
      <c r="B24" s="158">
        <v>465.45</v>
      </c>
      <c r="C24" s="159"/>
      <c r="D24" s="159" t="s">
        <v>171</v>
      </c>
      <c r="E24" s="160"/>
      <c r="F24" s="1"/>
    </row>
    <row r="25" spans="1:6" s="87" customFormat="1" x14ac:dyDescent="0.25">
      <c r="A25" s="157"/>
      <c r="B25" s="158">
        <v>69.56</v>
      </c>
      <c r="C25" s="159"/>
      <c r="D25" s="159" t="s">
        <v>174</v>
      </c>
      <c r="E25" s="160"/>
      <c r="F25" s="1"/>
    </row>
    <row r="26" spans="1:6" s="87" customFormat="1" x14ac:dyDescent="0.25">
      <c r="A26" s="157"/>
      <c r="B26" s="158">
        <v>41.2</v>
      </c>
      <c r="C26" s="159"/>
      <c r="D26" s="159" t="s">
        <v>211</v>
      </c>
      <c r="E26" s="160"/>
      <c r="F26" s="1"/>
    </row>
    <row r="27" spans="1:6" s="87" customFormat="1" ht="37.5" x14ac:dyDescent="0.25">
      <c r="A27" s="157">
        <v>44677</v>
      </c>
      <c r="B27" s="158">
        <v>293.27999999999997</v>
      </c>
      <c r="C27" s="159" t="s">
        <v>202</v>
      </c>
      <c r="D27" s="159" t="s">
        <v>173</v>
      </c>
      <c r="E27" s="160" t="s">
        <v>170</v>
      </c>
      <c r="F27" s="1"/>
    </row>
    <row r="28" spans="1:6" s="87" customFormat="1" x14ac:dyDescent="0.25">
      <c r="A28" s="157"/>
      <c r="B28" s="158">
        <v>84.35</v>
      </c>
      <c r="C28" s="159"/>
      <c r="D28" s="159" t="s">
        <v>174</v>
      </c>
      <c r="E28" s="160"/>
      <c r="F28" s="1"/>
    </row>
    <row r="29" spans="1:6" s="87" customFormat="1" ht="25" x14ac:dyDescent="0.25">
      <c r="A29" s="157"/>
      <c r="B29" s="158">
        <v>146.19999999999999</v>
      </c>
      <c r="C29" s="159"/>
      <c r="D29" s="159" t="s">
        <v>212</v>
      </c>
      <c r="E29" s="160"/>
      <c r="F29" s="1"/>
    </row>
    <row r="30" spans="1:6" s="87" customFormat="1" hidden="1" x14ac:dyDescent="0.25">
      <c r="A30" s="147"/>
      <c r="B30" s="148"/>
      <c r="C30" s="149"/>
      <c r="D30" s="149"/>
      <c r="E30" s="150"/>
      <c r="F30" s="1"/>
    </row>
    <row r="31" spans="1:6" ht="19.5" customHeight="1" x14ac:dyDescent="0.25">
      <c r="A31" s="107" t="s">
        <v>125</v>
      </c>
      <c r="B31" s="108">
        <f>SUM(B19:B30)</f>
        <v>4412.66</v>
      </c>
      <c r="C31" s="165" t="str">
        <f>IF(SUBTOTAL(3,B19:B30)=SUBTOTAL(103,B19:B30),'Summary and sign-off'!$A$48,'Summary and sign-off'!$A$49)</f>
        <v>Check - there are no hidden rows with data</v>
      </c>
      <c r="D31" s="177" t="str">
        <f>IF('Summary and sign-off'!F56='Summary and sign-off'!F54,'Summary and sign-off'!A51,'Summary and sign-off'!A50)</f>
        <v>Check - each entry provides sufficient information</v>
      </c>
      <c r="E31" s="177"/>
      <c r="F31" s="46"/>
    </row>
    <row r="32" spans="1:6" ht="10.5" customHeight="1" x14ac:dyDescent="0.3">
      <c r="A32" s="27"/>
      <c r="B32" s="22"/>
      <c r="C32" s="27"/>
      <c r="D32" s="27"/>
      <c r="E32" s="27"/>
      <c r="F32" s="27"/>
    </row>
    <row r="33" spans="1:6" ht="24.75" customHeight="1" x14ac:dyDescent="0.25">
      <c r="A33" s="178" t="s">
        <v>126</v>
      </c>
      <c r="B33" s="178"/>
      <c r="C33" s="178"/>
      <c r="D33" s="178"/>
      <c r="E33" s="178"/>
      <c r="F33" s="46"/>
    </row>
    <row r="34" spans="1:6" ht="27" customHeight="1" x14ac:dyDescent="0.25">
      <c r="A34" s="35" t="s">
        <v>117</v>
      </c>
      <c r="B34" s="35" t="s">
        <v>62</v>
      </c>
      <c r="C34" s="35" t="s">
        <v>127</v>
      </c>
      <c r="D34" s="35" t="s">
        <v>128</v>
      </c>
      <c r="E34" s="35" t="s">
        <v>121</v>
      </c>
      <c r="F34" s="49"/>
    </row>
    <row r="35" spans="1:6" s="87" customFormat="1" hidden="1" x14ac:dyDescent="0.25">
      <c r="A35" s="133"/>
      <c r="B35" s="134"/>
      <c r="C35" s="135"/>
      <c r="D35" s="135"/>
      <c r="E35" s="136"/>
      <c r="F35" s="1"/>
    </row>
    <row r="36" spans="1:6" s="87" customFormat="1" ht="13" x14ac:dyDescent="0.25">
      <c r="A36" s="157"/>
      <c r="B36" s="158"/>
      <c r="C36" s="166" t="s">
        <v>172</v>
      </c>
      <c r="D36" s="159"/>
      <c r="E36" s="160"/>
      <c r="F36" s="1"/>
    </row>
    <row r="37" spans="1:6" s="87" customFormat="1" hidden="1" x14ac:dyDescent="0.25">
      <c r="A37" s="133"/>
      <c r="B37" s="134"/>
      <c r="C37" s="135"/>
      <c r="D37" s="135"/>
      <c r="E37" s="136"/>
      <c r="F37" s="1"/>
    </row>
    <row r="38" spans="1:6" ht="19.5" customHeight="1" x14ac:dyDescent="0.25">
      <c r="A38" s="107" t="s">
        <v>129</v>
      </c>
      <c r="B38" s="108">
        <f>SUM(B35:B37)</f>
        <v>0</v>
      </c>
      <c r="C38" s="165" t="str">
        <f>IF(SUBTOTAL(3,B35:B37)=SUBTOTAL(103,B35:B37),'Summary and sign-off'!$A$48,'Summary and sign-off'!$A$49)</f>
        <v>Check - there are no hidden rows with data</v>
      </c>
      <c r="D38" s="177" t="str">
        <f>IF('Summary and sign-off'!F57='Summary and sign-off'!F54,'Summary and sign-off'!A51,'Summary and sign-off'!A50)</f>
        <v>Check - each entry provides sufficient information</v>
      </c>
      <c r="E38" s="177"/>
      <c r="F38" s="46"/>
    </row>
    <row r="39" spans="1:6" ht="10.5" customHeight="1" x14ac:dyDescent="0.3">
      <c r="A39" s="27"/>
      <c r="B39" s="92"/>
      <c r="C39" s="22"/>
      <c r="D39" s="27"/>
      <c r="E39" s="27"/>
      <c r="F39" s="27"/>
    </row>
    <row r="40" spans="1:6" ht="34.5" customHeight="1" x14ac:dyDescent="0.25">
      <c r="A40" s="50" t="s">
        <v>130</v>
      </c>
      <c r="B40" s="93">
        <f>B15+B31+B38</f>
        <v>4412.66</v>
      </c>
      <c r="C40" s="51"/>
      <c r="D40" s="51"/>
      <c r="E40" s="51"/>
      <c r="F40" s="26"/>
    </row>
    <row r="41" spans="1:6" ht="13" x14ac:dyDescent="0.3">
      <c r="A41" s="27"/>
      <c r="B41" s="22"/>
      <c r="C41" s="27"/>
      <c r="D41" s="27"/>
      <c r="E41" s="27"/>
      <c r="F41" s="27"/>
    </row>
    <row r="42" spans="1:6" ht="13" x14ac:dyDescent="0.3">
      <c r="A42" s="52" t="s">
        <v>73</v>
      </c>
      <c r="B42" s="25"/>
      <c r="C42" s="26"/>
      <c r="D42" s="26"/>
      <c r="E42" s="26"/>
      <c r="F42" s="27"/>
    </row>
    <row r="43" spans="1:6" ht="12.65" customHeight="1" x14ac:dyDescent="0.25">
      <c r="A43" s="23" t="s">
        <v>131</v>
      </c>
      <c r="B43" s="53"/>
      <c r="C43" s="53"/>
      <c r="D43" s="32"/>
      <c r="E43" s="32"/>
      <c r="F43" s="27"/>
    </row>
    <row r="44" spans="1:6" ht="13" customHeight="1" x14ac:dyDescent="0.25">
      <c r="A44" s="31" t="s">
        <v>132</v>
      </c>
      <c r="B44" s="27"/>
      <c r="C44" s="32"/>
      <c r="D44" s="27"/>
      <c r="E44" s="32"/>
      <c r="F44" s="27"/>
    </row>
    <row r="45" spans="1:6" x14ac:dyDescent="0.25">
      <c r="A45" s="31" t="s">
        <v>133</v>
      </c>
      <c r="B45" s="32"/>
      <c r="C45" s="32"/>
      <c r="D45" s="32"/>
      <c r="E45" s="54"/>
      <c r="F45" s="46"/>
    </row>
    <row r="46" spans="1:6" ht="13" x14ac:dyDescent="0.3">
      <c r="A46" s="23" t="s">
        <v>79</v>
      </c>
      <c r="B46" s="25"/>
      <c r="C46" s="26"/>
      <c r="D46" s="26"/>
      <c r="E46" s="26"/>
      <c r="F46" s="27"/>
    </row>
    <row r="47" spans="1:6" ht="13" customHeight="1" x14ac:dyDescent="0.25">
      <c r="A47" s="31" t="s">
        <v>134</v>
      </c>
      <c r="B47" s="27"/>
      <c r="C47" s="32"/>
      <c r="D47" s="27"/>
      <c r="E47" s="32"/>
      <c r="F47" s="27"/>
    </row>
    <row r="48" spans="1:6" x14ac:dyDescent="0.25">
      <c r="A48" s="31" t="s">
        <v>135</v>
      </c>
      <c r="B48" s="32"/>
      <c r="C48" s="32"/>
      <c r="D48" s="32"/>
      <c r="E48" s="54"/>
      <c r="F48" s="46"/>
    </row>
    <row r="49" spans="1:6" x14ac:dyDescent="0.25">
      <c r="A49" s="36" t="s">
        <v>136</v>
      </c>
      <c r="B49" s="36"/>
      <c r="C49" s="36"/>
      <c r="D49" s="36"/>
      <c r="E49" s="54"/>
      <c r="F49" s="46"/>
    </row>
    <row r="50" spans="1:6" x14ac:dyDescent="0.25">
      <c r="A50" s="40"/>
      <c r="B50" s="27"/>
      <c r="C50" s="27"/>
      <c r="D50" s="27"/>
      <c r="E50" s="46"/>
      <c r="F50" s="46"/>
    </row>
    <row r="51" spans="1:6" hidden="1" x14ac:dyDescent="0.25">
      <c r="A51" s="40"/>
      <c r="B51" s="27"/>
      <c r="C51" s="27"/>
      <c r="D51" s="27"/>
      <c r="E51" s="46"/>
      <c r="F51" s="46"/>
    </row>
    <row r="52" spans="1:6" x14ac:dyDescent="0.25"/>
    <row r="53" spans="1:6" x14ac:dyDescent="0.25"/>
    <row r="54" spans="1:6" x14ac:dyDescent="0.25"/>
    <row r="55" spans="1:6" x14ac:dyDescent="0.25"/>
    <row r="56" spans="1:6" ht="12.75" hidden="1" customHeight="1" x14ac:dyDescent="0.25"/>
    <row r="57" spans="1:6" x14ac:dyDescent="0.25"/>
    <row r="58" spans="1:6" x14ac:dyDescent="0.25"/>
    <row r="59" spans="1:6" hidden="1" x14ac:dyDescent="0.25">
      <c r="A59" s="55"/>
      <c r="B59" s="46"/>
      <c r="C59" s="46"/>
      <c r="D59" s="46"/>
      <c r="E59" s="46"/>
      <c r="F59" s="46"/>
    </row>
    <row r="60" spans="1:6" hidden="1" x14ac:dyDescent="0.25">
      <c r="A60" s="55"/>
      <c r="B60" s="46"/>
      <c r="C60" s="46"/>
      <c r="D60" s="46"/>
      <c r="E60" s="46"/>
      <c r="F60" s="46"/>
    </row>
    <row r="61" spans="1:6" hidden="1" x14ac:dyDescent="0.25">
      <c r="A61" s="55"/>
      <c r="B61" s="46"/>
      <c r="C61" s="46"/>
      <c r="D61" s="46"/>
      <c r="E61" s="46"/>
      <c r="F61" s="46"/>
    </row>
    <row r="62" spans="1:6" hidden="1" x14ac:dyDescent="0.25">
      <c r="A62" s="55"/>
      <c r="B62" s="46"/>
      <c r="C62" s="46"/>
      <c r="D62" s="46"/>
      <c r="E62" s="46"/>
      <c r="F62" s="46"/>
    </row>
    <row r="63" spans="1:6" hidden="1" x14ac:dyDescent="0.25">
      <c r="A63" s="55"/>
      <c r="B63" s="46"/>
      <c r="C63" s="46"/>
      <c r="D63" s="46"/>
      <c r="E63" s="46"/>
      <c r="F63" s="46"/>
    </row>
    <row r="64" spans="1:6" x14ac:dyDescent="0.25"/>
    <row r="65" x14ac:dyDescent="0.25"/>
    <row r="66" x14ac:dyDescent="0.25"/>
    <row r="67"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sheetProtection sheet="1" formatCells="0" formatRows="0" insertColumns="0" insertRows="0" deleteRows="0"/>
  <mergeCells count="15">
    <mergeCell ref="B7:E7"/>
    <mergeCell ref="B5:E5"/>
    <mergeCell ref="D38:E38"/>
    <mergeCell ref="A1:E1"/>
    <mergeCell ref="A17:E17"/>
    <mergeCell ref="A33:E33"/>
    <mergeCell ref="B2:E2"/>
    <mergeCell ref="B3:E3"/>
    <mergeCell ref="B4:E4"/>
    <mergeCell ref="A8:E8"/>
    <mergeCell ref="A9:E9"/>
    <mergeCell ref="B6:E6"/>
    <mergeCell ref="D15:E15"/>
    <mergeCell ref="D31:E3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35 A37 A30">
      <formula1>$B$4</formula1>
      <formula2>$B$5</formula2>
    </dataValidation>
    <dataValidation allowBlank="1" showInputMessage="1" showErrorMessage="1" prompt="Insert additional rows as needed:_x000a_- 'right click' on a row number (left of screen)_x000a_- select 'Insert' (this will insert a row above it)" sqref="A34 A18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36 A20:A29">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B12:B14 B35:B37 B19:B30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3"/>
  <sheetViews>
    <sheetView tabSelected="1" topLeftCell="A9" zoomScaleNormal="100" workbookViewId="0">
      <selection activeCell="A13" sqref="A13"/>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sign-off'!B2:F2</f>
        <v>Te Kāhui Whakamana Rua Tekau mā Iwa | Pike River Recovery Agency (disestablished 1 July 2022)</v>
      </c>
      <c r="C2" s="176"/>
      <c r="D2" s="176"/>
      <c r="E2" s="176"/>
      <c r="F2" s="38"/>
    </row>
    <row r="3" spans="1:6" ht="21" customHeight="1" x14ac:dyDescent="0.25">
      <c r="A3" s="4" t="s">
        <v>110</v>
      </c>
      <c r="B3" s="176" t="str">
        <f>'Summary and sign-off'!B3:F3</f>
        <v>Michelle Wessing (Acting)</v>
      </c>
      <c r="C3" s="176"/>
      <c r="D3" s="176"/>
      <c r="E3" s="176"/>
      <c r="F3" s="38"/>
    </row>
    <row r="4" spans="1:6" ht="21" customHeight="1" x14ac:dyDescent="0.25">
      <c r="A4" s="4" t="s">
        <v>111</v>
      </c>
      <c r="B4" s="176">
        <f>'Summary and sign-off'!B4:F4</f>
        <v>44440</v>
      </c>
      <c r="C4" s="176"/>
      <c r="D4" s="176"/>
      <c r="E4" s="176"/>
      <c r="F4" s="38"/>
    </row>
    <row r="5" spans="1:6" ht="21" customHeight="1" x14ac:dyDescent="0.25">
      <c r="A5" s="4" t="s">
        <v>112</v>
      </c>
      <c r="B5" s="176">
        <f>'Summary and sign-off'!B5:F5</f>
        <v>44712</v>
      </c>
      <c r="C5" s="176"/>
      <c r="D5" s="176"/>
      <c r="E5" s="176"/>
      <c r="F5" s="38"/>
    </row>
    <row r="6" spans="1:6" ht="21" customHeight="1" x14ac:dyDescent="0.25">
      <c r="A6" s="4" t="s">
        <v>113</v>
      </c>
      <c r="B6" s="171" t="s">
        <v>80</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ht="50" x14ac:dyDescent="0.25">
      <c r="A12" s="169">
        <v>44645</v>
      </c>
      <c r="B12" s="158">
        <v>230</v>
      </c>
      <c r="C12" s="161" t="s">
        <v>213</v>
      </c>
      <c r="D12" s="161" t="s">
        <v>210</v>
      </c>
      <c r="E12" s="162" t="s">
        <v>178</v>
      </c>
      <c r="F12" s="2"/>
    </row>
    <row r="13" spans="1:6" s="87" customFormat="1" ht="117" x14ac:dyDescent="0.25">
      <c r="A13" s="157">
        <v>44652</v>
      </c>
      <c r="B13" s="158">
        <v>350</v>
      </c>
      <c r="C13" s="167" t="s">
        <v>177</v>
      </c>
      <c r="D13" s="161" t="s">
        <v>210</v>
      </c>
      <c r="E13" s="162" t="s">
        <v>178</v>
      </c>
      <c r="F13" s="2"/>
    </row>
    <row r="14" spans="1:6" s="87" customFormat="1" ht="11.25" hidden="1" customHeight="1" x14ac:dyDescent="0.25">
      <c r="A14" s="137"/>
      <c r="B14" s="134"/>
      <c r="C14" s="138"/>
      <c r="D14" s="138"/>
      <c r="E14" s="139"/>
      <c r="F14" s="2"/>
    </row>
    <row r="15" spans="1:6" ht="34.5" customHeight="1" x14ac:dyDescent="0.25">
      <c r="A15" s="88" t="s">
        <v>142</v>
      </c>
      <c r="B15" s="97">
        <f>SUM(B11:B14)</f>
        <v>580</v>
      </c>
      <c r="C15" s="106" t="str">
        <f>IF(SUBTOTAL(3,B11:B14)=SUBTOTAL(103,B11:B14),'Summary and sign-off'!$A$48,'Summary and sign-off'!$A$49)</f>
        <v>Check - there are no hidden rows with data</v>
      </c>
      <c r="D15" s="177" t="str">
        <f>IF('Summary and sign-off'!F58='Summary and sign-off'!F54,'Summary and sign-off'!A51,'Summary and sign-off'!A50)</f>
        <v>Check - each entry provides sufficient information</v>
      </c>
      <c r="E15" s="177"/>
      <c r="F15" s="2"/>
    </row>
    <row r="16" spans="1:6" ht="13" x14ac:dyDescent="0.3">
      <c r="A16" s="21"/>
      <c r="B16" s="20"/>
      <c r="C16" s="20"/>
      <c r="D16" s="20"/>
      <c r="E16" s="20"/>
      <c r="F16" s="38"/>
    </row>
    <row r="17" spans="1:6" ht="13" x14ac:dyDescent="0.3">
      <c r="A17" s="21" t="s">
        <v>73</v>
      </c>
      <c r="B17" s="22"/>
      <c r="C17" s="27"/>
      <c r="D17" s="20"/>
      <c r="E17" s="20"/>
      <c r="F17" s="38"/>
    </row>
    <row r="18" spans="1:6" ht="12.75" customHeight="1" x14ac:dyDescent="0.25">
      <c r="A18" s="23" t="s">
        <v>143</v>
      </c>
      <c r="B18" s="23"/>
      <c r="C18" s="23"/>
      <c r="D18" s="23"/>
      <c r="E18" s="23"/>
      <c r="F18" s="38"/>
    </row>
    <row r="19" spans="1:6" x14ac:dyDescent="0.25">
      <c r="A19" s="23" t="s">
        <v>144</v>
      </c>
      <c r="B19" s="31"/>
      <c r="C19" s="43"/>
      <c r="D19" s="44"/>
      <c r="E19" s="44"/>
      <c r="F19" s="38"/>
    </row>
    <row r="20" spans="1:6" ht="13" x14ac:dyDescent="0.3">
      <c r="A20" s="23" t="s">
        <v>79</v>
      </c>
      <c r="B20" s="25"/>
      <c r="C20" s="26"/>
      <c r="D20" s="26"/>
      <c r="E20" s="26"/>
      <c r="F20" s="27"/>
    </row>
    <row r="21" spans="1:6" x14ac:dyDescent="0.25">
      <c r="A21" s="31" t="s">
        <v>145</v>
      </c>
      <c r="B21" s="31"/>
      <c r="C21" s="43"/>
      <c r="D21" s="43"/>
      <c r="E21" s="43"/>
      <c r="F21" s="38"/>
    </row>
    <row r="22" spans="1:6" ht="12.75" customHeight="1" x14ac:dyDescent="0.25">
      <c r="A22" s="31" t="s">
        <v>146</v>
      </c>
      <c r="B22" s="31"/>
      <c r="C22" s="45"/>
      <c r="D22" s="45"/>
      <c r="E22" s="33"/>
      <c r="F22" s="38"/>
    </row>
    <row r="23" spans="1:6" x14ac:dyDescent="0.25">
      <c r="A23" s="20"/>
      <c r="B23" s="20"/>
      <c r="C23" s="20"/>
      <c r="D23" s="20"/>
      <c r="E23" s="20"/>
      <c r="F23" s="38"/>
    </row>
    <row r="33"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7"/>
  <sheetViews>
    <sheetView topLeftCell="A4" zoomScaleNormal="100" workbookViewId="0">
      <selection activeCell="C25" sqref="C25"/>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tr">
        <f>'Summary and sign-off'!B2:F2</f>
        <v>Te Kāhui Whakamana Rua Tekau mā Iwa | Pike River Recovery Agency (disestablished 1 July 2022)</v>
      </c>
      <c r="C2" s="176"/>
      <c r="D2" s="176"/>
      <c r="E2" s="176"/>
      <c r="F2" s="24"/>
    </row>
    <row r="3" spans="1:6" ht="21" customHeight="1" x14ac:dyDescent="0.25">
      <c r="A3" s="4" t="s">
        <v>110</v>
      </c>
      <c r="B3" s="176" t="str">
        <f>'Summary and sign-off'!B3:F3</f>
        <v>Michelle Wessing (Acting)</v>
      </c>
      <c r="C3" s="176"/>
      <c r="D3" s="176"/>
      <c r="E3" s="176"/>
      <c r="F3" s="24"/>
    </row>
    <row r="4" spans="1:6" ht="21" customHeight="1" x14ac:dyDescent="0.25">
      <c r="A4" s="4" t="s">
        <v>111</v>
      </c>
      <c r="B4" s="176">
        <f>'Summary and sign-off'!B4:F4</f>
        <v>44440</v>
      </c>
      <c r="C4" s="176"/>
      <c r="D4" s="176"/>
      <c r="E4" s="176"/>
      <c r="F4" s="24"/>
    </row>
    <row r="5" spans="1:6" ht="21" customHeight="1" x14ac:dyDescent="0.25">
      <c r="A5" s="4" t="s">
        <v>112</v>
      </c>
      <c r="B5" s="176">
        <f>'Summary and sign-off'!B5:F5</f>
        <v>44712</v>
      </c>
      <c r="C5" s="176"/>
      <c r="D5" s="176"/>
      <c r="E5" s="176"/>
      <c r="F5" s="24"/>
    </row>
    <row r="6" spans="1:6" ht="21" customHeight="1" x14ac:dyDescent="0.25">
      <c r="A6" s="4" t="s">
        <v>113</v>
      </c>
      <c r="B6" s="171" t="s">
        <v>80</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44460</v>
      </c>
      <c r="B12" s="158">
        <v>32</v>
      </c>
      <c r="C12" s="168" t="s">
        <v>182</v>
      </c>
      <c r="D12" s="168" t="s">
        <v>181</v>
      </c>
      <c r="E12" s="162" t="s">
        <v>178</v>
      </c>
      <c r="F12" s="3"/>
    </row>
    <row r="13" spans="1:6" s="87" customFormat="1" x14ac:dyDescent="0.25">
      <c r="A13" s="157">
        <v>44490</v>
      </c>
      <c r="B13" s="158">
        <v>53.43</v>
      </c>
      <c r="C13" s="168" t="s">
        <v>183</v>
      </c>
      <c r="D13" s="168" t="s">
        <v>181</v>
      </c>
      <c r="E13" s="162" t="s">
        <v>178</v>
      </c>
      <c r="F13" s="3"/>
    </row>
    <row r="14" spans="1:6" s="87" customFormat="1" x14ac:dyDescent="0.25">
      <c r="A14" s="157">
        <v>44521</v>
      </c>
      <c r="B14" s="158">
        <v>32</v>
      </c>
      <c r="C14" s="168" t="s">
        <v>184</v>
      </c>
      <c r="D14" s="168" t="s">
        <v>181</v>
      </c>
      <c r="E14" s="162" t="s">
        <v>178</v>
      </c>
      <c r="F14" s="3"/>
    </row>
    <row r="15" spans="1:6" s="87" customFormat="1" x14ac:dyDescent="0.25">
      <c r="A15" s="157">
        <v>44551</v>
      </c>
      <c r="B15" s="158">
        <v>33.47</v>
      </c>
      <c r="C15" s="168" t="s">
        <v>185</v>
      </c>
      <c r="D15" s="168" t="s">
        <v>181</v>
      </c>
      <c r="E15" s="162" t="s">
        <v>178</v>
      </c>
      <c r="F15" s="3"/>
    </row>
    <row r="16" spans="1:6" s="87" customFormat="1" x14ac:dyDescent="0.25">
      <c r="A16" s="157">
        <v>44582</v>
      </c>
      <c r="B16" s="158">
        <v>32</v>
      </c>
      <c r="C16" s="168" t="s">
        <v>186</v>
      </c>
      <c r="D16" s="168" t="s">
        <v>181</v>
      </c>
      <c r="E16" s="162" t="s">
        <v>178</v>
      </c>
      <c r="F16" s="3"/>
    </row>
    <row r="17" spans="1:6" s="87" customFormat="1" x14ac:dyDescent="0.25">
      <c r="A17" s="157">
        <v>44613</v>
      </c>
      <c r="B17" s="158">
        <v>34.24</v>
      </c>
      <c r="C17" s="168" t="s">
        <v>187</v>
      </c>
      <c r="D17" s="168" t="s">
        <v>181</v>
      </c>
      <c r="E17" s="162" t="s">
        <v>178</v>
      </c>
      <c r="F17" s="3"/>
    </row>
    <row r="18" spans="1:6" s="87" customFormat="1" x14ac:dyDescent="0.25">
      <c r="A18" s="157">
        <v>44641</v>
      </c>
      <c r="B18" s="158">
        <v>35.86</v>
      </c>
      <c r="C18" s="168" t="s">
        <v>188</v>
      </c>
      <c r="D18" s="168" t="s">
        <v>181</v>
      </c>
      <c r="E18" s="162" t="s">
        <v>178</v>
      </c>
      <c r="F18" s="3"/>
    </row>
    <row r="19" spans="1:6" s="87" customFormat="1" x14ac:dyDescent="0.25">
      <c r="A19" s="157">
        <v>44672</v>
      </c>
      <c r="B19" s="158">
        <v>34.380000000000003</v>
      </c>
      <c r="C19" s="168" t="s">
        <v>189</v>
      </c>
      <c r="D19" s="168" t="s">
        <v>181</v>
      </c>
      <c r="E19" s="162" t="s">
        <v>178</v>
      </c>
      <c r="F19" s="3"/>
    </row>
    <row r="20" spans="1:6" s="87" customFormat="1" x14ac:dyDescent="0.25">
      <c r="A20" s="157">
        <v>44702</v>
      </c>
      <c r="B20" s="158">
        <v>32</v>
      </c>
      <c r="C20" s="168" t="s">
        <v>190</v>
      </c>
      <c r="D20" s="168" t="s">
        <v>181</v>
      </c>
      <c r="E20" s="162" t="s">
        <v>178</v>
      </c>
      <c r="F20" s="3"/>
    </row>
    <row r="21" spans="1:6" s="87" customFormat="1" x14ac:dyDescent="0.25">
      <c r="A21" s="157">
        <v>44460</v>
      </c>
      <c r="B21" s="158">
        <v>0</v>
      </c>
      <c r="C21" s="168" t="s">
        <v>191</v>
      </c>
      <c r="D21" s="168" t="s">
        <v>207</v>
      </c>
      <c r="E21" s="162" t="s">
        <v>178</v>
      </c>
      <c r="F21" s="3"/>
    </row>
    <row r="22" spans="1:6" s="87" customFormat="1" x14ac:dyDescent="0.25">
      <c r="A22" s="157">
        <v>44490</v>
      </c>
      <c r="B22" s="158">
        <v>0</v>
      </c>
      <c r="C22" s="168" t="s">
        <v>192</v>
      </c>
      <c r="D22" s="168" t="s">
        <v>207</v>
      </c>
      <c r="E22" s="162" t="s">
        <v>178</v>
      </c>
      <c r="F22" s="3"/>
    </row>
    <row r="23" spans="1:6" s="87" customFormat="1" x14ac:dyDescent="0.25">
      <c r="A23" s="157">
        <v>44521</v>
      </c>
      <c r="B23" s="158">
        <v>10</v>
      </c>
      <c r="C23" s="168" t="s">
        <v>193</v>
      </c>
      <c r="D23" s="168" t="s">
        <v>207</v>
      </c>
      <c r="E23" s="162" t="s">
        <v>178</v>
      </c>
      <c r="F23" s="3"/>
    </row>
    <row r="24" spans="1:6" s="87" customFormat="1" x14ac:dyDescent="0.25">
      <c r="A24" s="157">
        <v>44551</v>
      </c>
      <c r="B24" s="158">
        <v>10</v>
      </c>
      <c r="C24" s="168" t="s">
        <v>194</v>
      </c>
      <c r="D24" s="168" t="s">
        <v>207</v>
      </c>
      <c r="E24" s="162" t="s">
        <v>178</v>
      </c>
      <c r="F24" s="3"/>
    </row>
    <row r="25" spans="1:6" s="87" customFormat="1" x14ac:dyDescent="0.25">
      <c r="A25" s="157">
        <v>44582</v>
      </c>
      <c r="B25" s="158">
        <v>0</v>
      </c>
      <c r="C25" s="168" t="s">
        <v>195</v>
      </c>
      <c r="D25" s="168" t="s">
        <v>207</v>
      </c>
      <c r="E25" s="162" t="s">
        <v>178</v>
      </c>
      <c r="F25" s="3"/>
    </row>
    <row r="26" spans="1:6" s="87" customFormat="1" x14ac:dyDescent="0.25">
      <c r="A26" s="157">
        <v>44613</v>
      </c>
      <c r="B26" s="158">
        <v>0</v>
      </c>
      <c r="C26" s="168" t="s">
        <v>196</v>
      </c>
      <c r="D26" s="168" t="s">
        <v>207</v>
      </c>
      <c r="E26" s="162" t="s">
        <v>178</v>
      </c>
      <c r="F26" s="3"/>
    </row>
    <row r="27" spans="1:6" s="87" customFormat="1" x14ac:dyDescent="0.25">
      <c r="A27" s="157">
        <v>44641</v>
      </c>
      <c r="B27" s="158">
        <v>0</v>
      </c>
      <c r="C27" s="168" t="s">
        <v>197</v>
      </c>
      <c r="D27" s="168" t="s">
        <v>207</v>
      </c>
      <c r="E27" s="162" t="s">
        <v>178</v>
      </c>
      <c r="F27" s="3"/>
    </row>
    <row r="28" spans="1:6" s="87" customFormat="1" x14ac:dyDescent="0.25">
      <c r="A28" s="157">
        <v>44672</v>
      </c>
      <c r="B28" s="158">
        <v>0</v>
      </c>
      <c r="C28" s="168" t="s">
        <v>198</v>
      </c>
      <c r="D28" s="168" t="s">
        <v>207</v>
      </c>
      <c r="E28" s="162" t="s">
        <v>178</v>
      </c>
      <c r="F28" s="3"/>
    </row>
    <row r="29" spans="1:6" s="87" customFormat="1" x14ac:dyDescent="0.25">
      <c r="A29" s="157">
        <v>44702</v>
      </c>
      <c r="B29" s="158">
        <v>0</v>
      </c>
      <c r="C29" s="168" t="s">
        <v>199</v>
      </c>
      <c r="D29" s="168" t="s">
        <v>207</v>
      </c>
      <c r="E29" s="162" t="s">
        <v>178</v>
      </c>
      <c r="F29" s="3"/>
    </row>
    <row r="30" spans="1:6" s="87" customFormat="1" hidden="1" x14ac:dyDescent="0.25">
      <c r="A30" s="137"/>
      <c r="B30" s="134"/>
      <c r="C30" s="138"/>
      <c r="D30" s="168" t="s">
        <v>207</v>
      </c>
      <c r="E30" s="139"/>
      <c r="F30" s="3"/>
    </row>
    <row r="31" spans="1:6" ht="34.5" customHeight="1" x14ac:dyDescent="0.25">
      <c r="A31" s="88" t="s">
        <v>151</v>
      </c>
      <c r="B31" s="97">
        <f>SUM(B11:B30)</f>
        <v>339.38</v>
      </c>
      <c r="C31" s="106" t="str">
        <f>IF(SUBTOTAL(3,B11:B30)=SUBTOTAL(103,B11:B30),'Summary and sign-off'!$A$48,'Summary and sign-off'!$A$49)</f>
        <v>Check - there are no hidden rows with data</v>
      </c>
      <c r="D31" s="177" t="str">
        <f>IF('Summary and sign-off'!F59='Summary and sign-off'!F54,'Summary and sign-off'!A51,'Summary and sign-off'!A50)</f>
        <v>Not all lines have an entry for "Cost in NZ$" and "Type of expense"</v>
      </c>
      <c r="E31" s="177"/>
      <c r="F31" s="37"/>
    </row>
    <row r="32" spans="1:6" ht="14.15" customHeight="1" x14ac:dyDescent="0.25">
      <c r="A32" s="38"/>
      <c r="B32" s="27"/>
      <c r="C32" s="20"/>
      <c r="D32" s="20"/>
      <c r="E32" s="20"/>
      <c r="F32" s="24"/>
    </row>
    <row r="33" spans="1:6" ht="13" x14ac:dyDescent="0.3">
      <c r="A33" s="21" t="s">
        <v>152</v>
      </c>
      <c r="B33" s="20"/>
      <c r="C33" s="20"/>
      <c r="D33" s="20"/>
      <c r="E33" s="20"/>
      <c r="F33" s="24"/>
    </row>
    <row r="34" spans="1:6" ht="12.65" customHeight="1" x14ac:dyDescent="0.25">
      <c r="A34" s="23" t="s">
        <v>131</v>
      </c>
      <c r="B34" s="20"/>
      <c r="C34" s="20"/>
      <c r="D34" s="20"/>
      <c r="E34" s="20"/>
      <c r="F34" s="24"/>
    </row>
    <row r="35" spans="1:6" ht="13" x14ac:dyDescent="0.3">
      <c r="A35" s="23" t="s">
        <v>79</v>
      </c>
      <c r="B35" s="25"/>
      <c r="C35" s="26"/>
      <c r="D35" s="26"/>
      <c r="E35" s="26"/>
      <c r="F35" s="27"/>
    </row>
    <row r="36" spans="1:6" x14ac:dyDescent="0.25">
      <c r="A36" s="31" t="s">
        <v>145</v>
      </c>
      <c r="B36" s="32"/>
      <c r="C36" s="27"/>
      <c r="D36" s="27"/>
      <c r="E36" s="27"/>
      <c r="F36" s="27"/>
    </row>
    <row r="37" spans="1:6" ht="12.75" customHeight="1" x14ac:dyDescent="0.25">
      <c r="A37" s="31" t="s">
        <v>146</v>
      </c>
      <c r="B37" s="39"/>
      <c r="C37" s="33"/>
      <c r="D37" s="33"/>
      <c r="E37" s="33"/>
      <c r="F37" s="33"/>
    </row>
    <row r="38" spans="1:6" x14ac:dyDescent="0.25">
      <c r="A38" s="38"/>
      <c r="B38" s="40"/>
      <c r="C38" s="20"/>
      <c r="D38" s="20"/>
      <c r="E38" s="20"/>
      <c r="F38" s="38"/>
    </row>
    <row r="39" spans="1:6" hidden="1" x14ac:dyDescent="0.25">
      <c r="A39" s="20"/>
      <c r="B39" s="20"/>
      <c r="C39" s="20"/>
      <c r="D39" s="20"/>
      <c r="E39" s="38"/>
    </row>
    <row r="40" spans="1:6" ht="12.75" hidden="1" customHeight="1" x14ac:dyDescent="0.25"/>
    <row r="41" spans="1:6" hidden="1" x14ac:dyDescent="0.25">
      <c r="A41" s="41"/>
      <c r="B41" s="41"/>
      <c r="C41" s="41"/>
      <c r="D41" s="41"/>
      <c r="E41" s="41"/>
      <c r="F41" s="24"/>
    </row>
    <row r="42" spans="1:6" hidden="1" x14ac:dyDescent="0.25">
      <c r="A42" s="41"/>
      <c r="B42" s="41"/>
      <c r="C42" s="41"/>
      <c r="D42" s="41"/>
      <c r="E42" s="41"/>
      <c r="F42" s="24"/>
    </row>
    <row r="43" spans="1:6" hidden="1" x14ac:dyDescent="0.25">
      <c r="A43" s="41"/>
      <c r="B43" s="41"/>
      <c r="C43" s="41"/>
      <c r="D43" s="41"/>
      <c r="E43" s="41"/>
      <c r="F43" s="24"/>
    </row>
    <row r="44" spans="1:6" hidden="1" x14ac:dyDescent="0.25">
      <c r="A44" s="41"/>
      <c r="B44" s="41"/>
      <c r="C44" s="41"/>
      <c r="D44" s="41"/>
      <c r="E44" s="41"/>
      <c r="F44" s="24"/>
    </row>
    <row r="45" spans="1:6" hidden="1" x14ac:dyDescent="0.25">
      <c r="A45" s="41"/>
      <c r="B45" s="41"/>
      <c r="C45" s="41"/>
      <c r="D45" s="41"/>
      <c r="E45" s="41"/>
      <c r="F45" s="24"/>
    </row>
    <row r="46" spans="1:6" x14ac:dyDescent="0.25"/>
    <row r="47" spans="1:6" x14ac:dyDescent="0.25"/>
    <row r="48" spans="1:6" x14ac:dyDescent="0.25"/>
    <row r="49" x14ac:dyDescent="0.25"/>
    <row r="56" x14ac:dyDescent="0.25"/>
    <row r="57" x14ac:dyDescent="0.25"/>
  </sheetData>
  <sheetProtection sheet="1" formatCells="0" insertRows="0" deleteRows="0"/>
  <mergeCells count="10">
    <mergeCell ref="D31:E3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0">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9">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8"/>
  <sheetViews>
    <sheetView topLeftCell="A10" zoomScaleNormal="100" workbookViewId="0">
      <selection activeCell="A15" sqref="A15:XFD15"/>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73" t="s">
        <v>153</v>
      </c>
      <c r="B1" s="173"/>
      <c r="C1" s="173"/>
      <c r="D1" s="173"/>
      <c r="E1" s="173"/>
      <c r="F1" s="173"/>
    </row>
    <row r="2" spans="1:7" ht="21" customHeight="1" x14ac:dyDescent="0.25">
      <c r="A2" s="4" t="s">
        <v>52</v>
      </c>
      <c r="B2" s="176" t="str">
        <f>'Summary and sign-off'!B2:F2</f>
        <v>Te Kāhui Whakamana Rua Tekau mā Iwa | Pike River Recovery Agency (disestablished 1 July 2022)</v>
      </c>
      <c r="C2" s="176"/>
      <c r="D2" s="176"/>
      <c r="E2" s="176"/>
      <c r="F2" s="176"/>
    </row>
    <row r="3" spans="1:7" ht="21" customHeight="1" x14ac:dyDescent="0.25">
      <c r="A3" s="4" t="s">
        <v>110</v>
      </c>
      <c r="B3" s="176" t="str">
        <f>'Summary and sign-off'!B3:F3</f>
        <v>Michelle Wessing (Acting)</v>
      </c>
      <c r="C3" s="176"/>
      <c r="D3" s="176"/>
      <c r="E3" s="176"/>
      <c r="F3" s="176"/>
    </row>
    <row r="4" spans="1:7" ht="21" customHeight="1" x14ac:dyDescent="0.25">
      <c r="A4" s="4" t="s">
        <v>111</v>
      </c>
      <c r="B4" s="176">
        <f>'Summary and sign-off'!B4:F4</f>
        <v>44440</v>
      </c>
      <c r="C4" s="176"/>
      <c r="D4" s="176"/>
      <c r="E4" s="176"/>
      <c r="F4" s="176"/>
    </row>
    <row r="5" spans="1:7" ht="21" customHeight="1" x14ac:dyDescent="0.25">
      <c r="A5" s="4" t="s">
        <v>112</v>
      </c>
      <c r="B5" s="176">
        <f>'Summary and sign-off'!B5:F5</f>
        <v>44712</v>
      </c>
      <c r="C5" s="176"/>
      <c r="D5" s="176"/>
      <c r="E5" s="176"/>
      <c r="F5" s="176"/>
    </row>
    <row r="6" spans="1:7" ht="21" customHeight="1" x14ac:dyDescent="0.25">
      <c r="A6" s="4" t="s">
        <v>154</v>
      </c>
      <c r="B6" s="171" t="s">
        <v>80</v>
      </c>
      <c r="C6" s="171"/>
      <c r="D6" s="171"/>
      <c r="E6" s="171"/>
      <c r="F6" s="171"/>
    </row>
    <row r="7" spans="1:7" ht="21" customHeight="1" x14ac:dyDescent="0.25">
      <c r="A7" s="4" t="s">
        <v>56</v>
      </c>
      <c r="B7" s="171" t="s">
        <v>83</v>
      </c>
      <c r="C7" s="171"/>
      <c r="D7" s="171"/>
      <c r="E7" s="171"/>
      <c r="F7" s="171"/>
    </row>
    <row r="8" spans="1:7" ht="36" customHeight="1" x14ac:dyDescent="0.25">
      <c r="A8" s="180" t="s">
        <v>155</v>
      </c>
      <c r="B8" s="180"/>
      <c r="C8" s="180"/>
      <c r="D8" s="180"/>
      <c r="E8" s="180"/>
      <c r="F8" s="180"/>
    </row>
    <row r="9" spans="1:7" ht="36" customHeight="1" x14ac:dyDescent="0.25">
      <c r="A9" s="188" t="s">
        <v>156</v>
      </c>
      <c r="B9" s="189"/>
      <c r="C9" s="189"/>
      <c r="D9" s="189"/>
      <c r="E9" s="189"/>
      <c r="F9" s="189"/>
    </row>
    <row r="10" spans="1:7" ht="39" customHeight="1" x14ac:dyDescent="0.25">
      <c r="A10" s="35" t="s">
        <v>117</v>
      </c>
      <c r="B10" s="151" t="s">
        <v>157</v>
      </c>
      <c r="C10" s="151" t="s">
        <v>158</v>
      </c>
      <c r="D10" s="151" t="s">
        <v>159</v>
      </c>
      <c r="E10" s="151" t="s">
        <v>160</v>
      </c>
      <c r="F10" s="151" t="s">
        <v>161</v>
      </c>
    </row>
    <row r="11" spans="1:7" s="87" customFormat="1" hidden="1" x14ac:dyDescent="0.25">
      <c r="A11" s="133"/>
      <c r="B11" s="138"/>
      <c r="C11" s="140"/>
      <c r="D11" s="138"/>
      <c r="E11" s="141"/>
      <c r="F11" s="139"/>
    </row>
    <row r="12" spans="1:7" s="87" customFormat="1" ht="37.5" x14ac:dyDescent="0.25">
      <c r="A12" s="157">
        <v>44469</v>
      </c>
      <c r="B12" s="161" t="s">
        <v>175</v>
      </c>
      <c r="C12" s="163" t="s">
        <v>96</v>
      </c>
      <c r="D12" s="161" t="s">
        <v>200</v>
      </c>
      <c r="E12" s="164">
        <v>75</v>
      </c>
      <c r="F12" s="162"/>
    </row>
    <row r="13" spans="1:7" s="87" customFormat="1" ht="37.5" x14ac:dyDescent="0.25">
      <c r="A13" s="157">
        <v>44552</v>
      </c>
      <c r="B13" s="161" t="s">
        <v>176</v>
      </c>
      <c r="C13" s="163" t="s">
        <v>96</v>
      </c>
      <c r="D13" s="161" t="s">
        <v>179</v>
      </c>
      <c r="E13" s="164">
        <v>50</v>
      </c>
      <c r="F13" s="162"/>
    </row>
    <row r="14" spans="1:7" s="87" customFormat="1" ht="62.5" x14ac:dyDescent="0.25">
      <c r="A14" s="157">
        <v>44621</v>
      </c>
      <c r="B14" s="161" t="s">
        <v>205</v>
      </c>
      <c r="C14" s="163" t="s">
        <v>96</v>
      </c>
      <c r="D14" s="161" t="s">
        <v>180</v>
      </c>
      <c r="E14" s="164">
        <v>50</v>
      </c>
      <c r="F14" s="162"/>
    </row>
    <row r="15" spans="1:7" s="87" customFormat="1" hidden="1" x14ac:dyDescent="0.25">
      <c r="A15" s="133"/>
      <c r="B15" s="138"/>
      <c r="C15" s="140"/>
      <c r="D15" s="138"/>
      <c r="E15" s="141"/>
      <c r="F15" s="139"/>
    </row>
    <row r="16" spans="1:7" ht="34.5" customHeight="1" x14ac:dyDescent="0.25">
      <c r="A16" s="152" t="s">
        <v>162</v>
      </c>
      <c r="B16" s="153" t="s">
        <v>163</v>
      </c>
      <c r="C16" s="154">
        <f>C17+C18</f>
        <v>3</v>
      </c>
      <c r="D16" s="155" t="str">
        <f>IF(SUBTOTAL(3,C11:C15)=SUBTOTAL(103,C11:C15),'Summary and sign-off'!$A$48,'Summary and sign-off'!$A$49)</f>
        <v>Check - there are no hidden rows with data</v>
      </c>
      <c r="E16" s="177" t="str">
        <f>IF('Summary and sign-off'!F60='Summary and sign-off'!F54,'Summary and sign-off'!A52,'Summary and sign-off'!A50)</f>
        <v>Check - each entry provides sufficient information</v>
      </c>
      <c r="F16" s="177"/>
      <c r="G16" s="87"/>
    </row>
    <row r="17" spans="1:6" ht="25.5" customHeight="1" x14ac:dyDescent="0.35">
      <c r="A17" s="89"/>
      <c r="B17" s="90" t="s">
        <v>96</v>
      </c>
      <c r="C17" s="91">
        <f>COUNTIF(C11:C15,'Summary and sign-off'!A45)</f>
        <v>3</v>
      </c>
      <c r="D17" s="17"/>
      <c r="E17" s="18"/>
      <c r="F17" s="19"/>
    </row>
    <row r="18" spans="1:6" ht="25.5" customHeight="1" x14ac:dyDescent="0.35">
      <c r="A18" s="89"/>
      <c r="B18" s="90" t="s">
        <v>97</v>
      </c>
      <c r="C18" s="91">
        <f>COUNTIF(C11:C15,'Summary and sign-off'!A46)</f>
        <v>0</v>
      </c>
      <c r="D18" s="17"/>
      <c r="E18" s="18"/>
      <c r="F18" s="19"/>
    </row>
    <row r="19" spans="1:6" ht="13" x14ac:dyDescent="0.3">
      <c r="A19" s="20"/>
      <c r="B19" s="21"/>
      <c r="C19" s="20"/>
      <c r="D19" s="22"/>
      <c r="E19" s="22"/>
      <c r="F19" s="20"/>
    </row>
    <row r="20" spans="1:6" ht="13" x14ac:dyDescent="0.3">
      <c r="A20" s="21" t="s">
        <v>152</v>
      </c>
      <c r="B20" s="21"/>
      <c r="C20" s="21"/>
      <c r="D20" s="21"/>
      <c r="E20" s="21"/>
      <c r="F20" s="21"/>
    </row>
    <row r="21" spans="1:6" ht="12.65" customHeight="1" x14ac:dyDescent="0.25">
      <c r="A21" s="23" t="s">
        <v>131</v>
      </c>
      <c r="B21" s="20"/>
      <c r="C21" s="20"/>
      <c r="D21" s="20"/>
      <c r="E21" s="20"/>
      <c r="F21" s="24"/>
    </row>
    <row r="22" spans="1:6" ht="13" x14ac:dyDescent="0.3">
      <c r="A22" s="23" t="s">
        <v>79</v>
      </c>
      <c r="B22" s="25"/>
      <c r="C22" s="26"/>
      <c r="D22" s="26"/>
      <c r="E22" s="26"/>
      <c r="F22" s="27"/>
    </row>
    <row r="23" spans="1:6" ht="13" x14ac:dyDescent="0.3">
      <c r="A23" s="23" t="s">
        <v>164</v>
      </c>
      <c r="B23" s="28"/>
      <c r="C23" s="28"/>
      <c r="D23" s="28"/>
      <c r="E23" s="28"/>
      <c r="F23" s="28"/>
    </row>
    <row r="24" spans="1:6" ht="12.75" customHeight="1" x14ac:dyDescent="0.25">
      <c r="A24" s="23" t="s">
        <v>165</v>
      </c>
      <c r="B24" s="20"/>
      <c r="C24" s="20"/>
      <c r="D24" s="20"/>
      <c r="E24" s="20"/>
      <c r="F24" s="20"/>
    </row>
    <row r="25" spans="1:6" ht="13" customHeight="1" x14ac:dyDescent="0.25">
      <c r="A25" s="29" t="s">
        <v>166</v>
      </c>
      <c r="B25" s="30"/>
      <c r="C25" s="30"/>
      <c r="D25" s="30"/>
      <c r="E25" s="30"/>
      <c r="F25" s="30"/>
    </row>
    <row r="26" spans="1:6" x14ac:dyDescent="0.25">
      <c r="A26" s="31" t="s">
        <v>167</v>
      </c>
      <c r="B26" s="32"/>
      <c r="C26" s="27"/>
      <c r="D26" s="27"/>
      <c r="E26" s="27"/>
      <c r="F26" s="27"/>
    </row>
    <row r="27" spans="1:6" ht="12.75" customHeight="1" x14ac:dyDescent="0.25">
      <c r="A27" s="31" t="s">
        <v>146</v>
      </c>
      <c r="B27" s="23"/>
      <c r="C27" s="33"/>
      <c r="D27" s="33"/>
      <c r="E27" s="33"/>
      <c r="F27" s="33"/>
    </row>
    <row r="28" spans="1:6" ht="12.75" customHeight="1" x14ac:dyDescent="0.25">
      <c r="A28" s="23"/>
      <c r="B28" s="23"/>
      <c r="C28" s="33"/>
      <c r="D28" s="33"/>
      <c r="E28" s="33"/>
      <c r="F28" s="33"/>
    </row>
    <row r="29" spans="1:6" ht="12.75" hidden="1" customHeight="1" x14ac:dyDescent="0.25">
      <c r="A29" s="23"/>
      <c r="B29" s="23"/>
      <c r="C29" s="33"/>
      <c r="D29" s="33"/>
      <c r="E29" s="33"/>
      <c r="F29" s="33"/>
    </row>
    <row r="32" spans="1:6" ht="13" hidden="1" x14ac:dyDescent="0.3">
      <c r="A32" s="21"/>
      <c r="B32" s="21"/>
      <c r="C32" s="21"/>
      <c r="D32" s="21"/>
      <c r="E32" s="21"/>
      <c r="F32" s="21"/>
    </row>
    <row r="33" spans="1:6" ht="13" hidden="1" x14ac:dyDescent="0.3">
      <c r="A33" s="21"/>
      <c r="B33" s="21"/>
      <c r="C33" s="21"/>
      <c r="D33" s="21"/>
      <c r="E33" s="21"/>
      <c r="F33" s="21"/>
    </row>
    <row r="34" spans="1:6" ht="13" hidden="1" x14ac:dyDescent="0.3">
      <c r="A34" s="21"/>
      <c r="B34" s="21"/>
      <c r="C34" s="21"/>
      <c r="D34" s="21"/>
      <c r="E34" s="21"/>
      <c r="F34" s="21"/>
    </row>
    <row r="35" spans="1:6" ht="13" hidden="1" x14ac:dyDescent="0.3">
      <c r="A35" s="21"/>
      <c r="B35" s="21"/>
      <c r="C35" s="21"/>
      <c r="D35" s="21"/>
      <c r="E35" s="21"/>
      <c r="F35" s="21"/>
    </row>
    <row r="36" spans="1:6" ht="13" hidden="1" x14ac:dyDescent="0.3">
      <c r="A36" s="21"/>
      <c r="B36" s="21"/>
      <c r="C36" s="21"/>
      <c r="D36" s="21"/>
      <c r="E36" s="21"/>
      <c r="F36" s="21"/>
    </row>
    <row r="48" spans="1:6" x14ac:dyDescent="0.25"/>
    <row r="49" x14ac:dyDescent="0.25"/>
    <row r="50"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A1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C11:C15</xm:sqref>
        </x14:dataValidation>
        <x14:dataValidation type="list" errorStyle="information" operator="greaterThan" allowBlank="1" showInputMessage="1" prompt="Provide specific $ value if possible">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2165527-d881-4234-97f9-ee139a3f0c31"/>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Michelle Wessing [PRRA]</cp:lastModifiedBy>
  <cp:revision/>
  <dcterms:created xsi:type="dcterms:W3CDTF">2010-10-17T20:59:02Z</dcterms:created>
  <dcterms:modified xsi:type="dcterms:W3CDTF">2022-06-02T22:11:33Z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