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defaultThemeVersion="124226"/>
  <mc:AlternateContent xmlns:mc="http://schemas.openxmlformats.org/markup-compatibility/2006">
    <mc:Choice Requires="x15">
      <x15ac:absPath xmlns:x15ac="http://schemas.microsoft.com/office/spreadsheetml/2010/11/ac" url="https://mhud.sharepoint.com/sites/dms-CE/expenses/21-22 CE Expenses folder/"/>
    </mc:Choice>
  </mc:AlternateContent>
  <xr:revisionPtr revIDLastSave="473" documentId="8_{74F68679-30AF-4669-8A9D-FCF47C6A9141}" xr6:coauthVersionLast="47" xr6:coauthVersionMax="47" xr10:uidLastSave="{033B0A7B-7713-49D1-986C-8506D27AC2DB}"/>
  <bookViews>
    <workbookView xWindow="-98" yWindow="-98" windowWidth="20715" windowHeight="13276" firstSheet="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expenses'!$A$1:$E$36</definedName>
    <definedName name="_xlnm.Print_Area" localSheetId="4">'Gifts and benefits'!$A$1:$F$26</definedName>
    <definedName name="_xlnm.Print_Area" localSheetId="2">Hospitality!$A$1:$E$20</definedName>
    <definedName name="_xlnm.Print_Area" localSheetId="0">'Summary and sign-off'!$A$1:$F$18</definedName>
    <definedName name="_xlnm.Print_Area" localSheetId="1">Travel!$A$1:$E$63</definedName>
  </definedNames>
  <calcPr calcId="191028"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3" l="1"/>
  <c r="B50" i="13"/>
  <c r="D50" i="13"/>
  <c r="B51" i="13"/>
  <c r="D51" i="13"/>
  <c r="B52" i="13"/>
  <c r="D52" i="13"/>
  <c r="B53" i="13"/>
  <c r="D53" i="13"/>
  <c r="B54" i="13"/>
  <c r="D54" i="13"/>
  <c r="B55" i="13"/>
  <c r="C55" i="13"/>
  <c r="E55" i="13"/>
  <c r="B2" i="1"/>
  <c r="B3" i="1"/>
  <c r="B4" i="1"/>
  <c r="B5" i="1"/>
  <c r="B14" i="1"/>
  <c r="B47" i="1"/>
  <c r="B56" i="1"/>
  <c r="F54" i="13" l="1"/>
  <c r="F55" i="13"/>
  <c r="F51" i="13"/>
  <c r="F50" i="13"/>
  <c r="F52" i="13"/>
  <c r="F53" i="13"/>
  <c r="B58" i="1"/>
  <c r="B15" i="13" l="1"/>
  <c r="C17" i="4" l="1"/>
  <c r="C16" i="4"/>
  <c r="B2" i="4" l="1"/>
  <c r="B3" i="4"/>
  <c r="B2" i="3"/>
  <c r="B3" i="3"/>
  <c r="B2" i="2"/>
  <c r="B3" i="2"/>
  <c r="C13" i="13" l="1"/>
  <c r="C12" i="13"/>
  <c r="C11" i="13"/>
  <c r="C16" i="13" l="1"/>
  <c r="C17" i="13"/>
  <c r="B5" i="4" l="1"/>
  <c r="B4" i="4"/>
  <c r="B5" i="3"/>
  <c r="B4" i="3"/>
  <c r="B5" i="2"/>
  <c r="B4" i="2"/>
  <c r="C15" i="13" l="1"/>
  <c r="F12" i="13" l="1"/>
  <c r="C15" i="4"/>
  <c r="F11" i="13" s="1"/>
  <c r="F13" i="13" l="1"/>
  <c r="B17" i="13"/>
  <c r="B16" i="13" l="1"/>
  <c r="B30" i="3"/>
  <c r="B13" i="13" s="1"/>
  <c r="B13"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<sst xmlns="http://schemas.openxmlformats.org/spreadsheetml/2006/main" count="297" uniqueCount="177">
  <si>
    <t>Chief Executive Expenses, Gifts and Benefits Disclosure - summary &amp; sign-off</t>
  </si>
  <si>
    <t xml:space="preserve">Organisation Name </t>
  </si>
  <si>
    <t xml:space="preserve">Ministry of Housing and Urban Development </t>
  </si>
  <si>
    <t>Chief Executive</t>
  </si>
  <si>
    <t>Andrew Crisp</t>
  </si>
  <si>
    <t>Disclosure period start</t>
  </si>
  <si>
    <t>Disclosure period end</t>
  </si>
  <si>
    <t>Agency totals check</t>
  </si>
  <si>
    <t>Chief Executive approval</t>
  </si>
  <si>
    <t>This disclosure has been approved by the Chief Executive</t>
  </si>
  <si>
    <t>Other sign-off</t>
  </si>
  <si>
    <t>Tony De Gregorio, Head of Finance  –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</si>
  <si>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</si>
  <si>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</si>
  <si>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</si>
  <si>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</si>
  <si>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</si>
  <si>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</si>
  <si>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</si>
  <si>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</si>
  <si>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</si>
  <si>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</si>
  <si>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</si>
  <si>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</si>
  <si>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</si>
  <si>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</si>
  <si>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</si>
  <si>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</si>
  <si>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</si>
  <si>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</si>
  <si>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</si>
  <si>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</si>
  <si>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</si>
  <si>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</si>
  <si>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</si>
  <si>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</si>
  <si>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</si>
  <si>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</si>
  <si>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</si>
  <si>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</si>
  <si>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</si>
  <si>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</si>
  <si>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</si>
  <si>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</si>
  <si>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</si>
  <si>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</si>
  <si>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</si>
  <si>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</si>
  <si>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</si>
  <si>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</si>
  <si>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</si>
  <si>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</si>
  <si>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</si>
  <si>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</si>
  <si>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</si>
  <si>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</si>
  <si>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</si>
  <si>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</si>
  <si>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</si>
  <si>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</si>
  <si>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</si>
  <si>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</si>
  <si>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</si>
  <si>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</si>
  <si>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</si>
  <si>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</si>
  <si>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</si>
  <si>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</si>
  <si>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TO DISCLOSE FOR THIS PERIOD</t>
  </si>
  <si>
    <t>Subtotal - international travel</t>
  </si>
  <si>
    <r>
      <t xml:space="preserve">Domestic Travel   </t>
    </r>
    <r>
      <rPr>
        <sz val="12"/>
        <color theme="0"/>
        <rFont val="Arial"/>
        <family val="2"/>
      </rPr>
      <t xml:space="preserve"> (within NZ, including travel to and from local airport)</t>
    </r>
  </si>
  <si>
    <t>Date(s)*</t>
  </si>
  <si>
    <r>
      <t xml:space="preserve">Purpose of travel
</t>
    </r>
    <r>
      <rPr>
        <sz val="10"/>
        <color theme="0"/>
        <rFont val="Arial"/>
        <family val="2"/>
      </rPr>
      <t>(e.g. visiting district office for two days...)</t>
    </r>
  </si>
  <si>
    <t>15-17 July 2021</t>
  </si>
  <si>
    <t>Attending the LGNZ Conference and Awards</t>
  </si>
  <si>
    <t>Return flights: Wellington-Blenheim</t>
  </si>
  <si>
    <t>Blenheim</t>
  </si>
  <si>
    <t>Taxi transfers: Blenheim Airport-accommodation-stakeholder meeting (CBD)-accommodation</t>
  </si>
  <si>
    <t>Taxi transfer: Accommodation to Blenheim Airport</t>
  </si>
  <si>
    <t>Wellington Airport parking (2 days)</t>
  </si>
  <si>
    <t>Wellington</t>
  </si>
  <si>
    <t xml:space="preserve">Accommodation (two nights) </t>
  </si>
  <si>
    <t>27-28 July 2021</t>
  </si>
  <si>
    <t xml:space="preserve">Stakeholder meetings 27 July and ministerial meetings 28 July </t>
  </si>
  <si>
    <t>Return flights: Wellington-Christchurch</t>
  </si>
  <si>
    <t>Christchurch</t>
  </si>
  <si>
    <t>Wellington Airport parking (1.5 days)</t>
  </si>
  <si>
    <t>Accommodation (one night)</t>
  </si>
  <si>
    <t>5-6 August 2021</t>
  </si>
  <si>
    <t>Speaking at Hastings District Council's local government open day</t>
  </si>
  <si>
    <t>Return flights: Wellington-Napier/Hastings</t>
  </si>
  <si>
    <t>Hastings</t>
  </si>
  <si>
    <t>Taxi transfer: Napier/Hastings Airport to Hastings</t>
  </si>
  <si>
    <t>Taxi transfer: Event venue to Napier/Hastings Airport</t>
  </si>
  <si>
    <t xml:space="preserve">Accommodation (one night) </t>
  </si>
  <si>
    <t>10-15 October 2021</t>
  </si>
  <si>
    <t>Attending week-long Institute of Directors course (professional development)</t>
  </si>
  <si>
    <t>Return flights: Wellington-Queenstown</t>
  </si>
  <si>
    <t>Queenstown</t>
  </si>
  <si>
    <t>18-19 May 2022</t>
  </si>
  <si>
    <t>Stakeholder meetings and visit to HUD staff in Auckland Policy Office</t>
  </si>
  <si>
    <t>Return flights: Wellington-Auckland</t>
  </si>
  <si>
    <t>Auckland</t>
  </si>
  <si>
    <t>Taxi transfer: Auckland Airport to Auckland CBD return</t>
  </si>
  <si>
    <t>24-25 May 2022</t>
  </si>
  <si>
    <t>Stakeholder meetings</t>
  </si>
  <si>
    <t>Wellington Airport parking (1 day)</t>
  </si>
  <si>
    <t>9-10 June 2022</t>
  </si>
  <si>
    <t>30 June-1 July 2022</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</si>
  <si>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</si>
  <si>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</si>
  <si>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</si>
  <si>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</si>
  <si>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LGNZ Conference and Awards event</t>
  </si>
  <si>
    <t xml:space="preserve">Taxi transfers: Accommodation-conference-accommodation </t>
  </si>
  <si>
    <t>Stakeholder and ministerial meetings</t>
  </si>
  <si>
    <t>Uber transfer: Christchurch CBD (accommodation) to Addington (stakeholder)</t>
  </si>
  <si>
    <t>Hastings District Council local government open day</t>
  </si>
  <si>
    <t>Taxi transfer: Accommodation to event venue</t>
  </si>
  <si>
    <t>Stakeholder meeting</t>
  </si>
  <si>
    <t>Taxi transfer: Auckland CBD to Manukau city (stakeholder)</t>
  </si>
  <si>
    <t xml:space="preserve">Auckland </t>
  </si>
  <si>
    <t>Subtotal - local travel</t>
  </si>
  <si>
    <t>Total travel expenses</t>
  </si>
  <si>
    <t>Hospitality Offered to Third Parties</t>
  </si>
  <si>
    <t>All hospitality expenses provided by the chief executive in the context of his/her job to anyone external to the Public Service or statutory Crown entities.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</si>
  <si>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</si>
  <si>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</si>
  <si>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PROVIDED</t>
  </si>
  <si>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</si>
  <si>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</si>
  <si>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</si>
  <si>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</si>
  <si>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</si>
  <si>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15-16 July 2021</t>
  </si>
  <si>
    <t>Attending 2021 LGNZ Conference and Awards event</t>
  </si>
  <si>
    <t>Conference fees</t>
  </si>
  <si>
    <t xml:space="preserve">Chartered Accountants of Australia and New Zealand </t>
  </si>
  <si>
    <t>Annual membership fee 2021-22</t>
  </si>
  <si>
    <t xml:space="preserve">Cell phone &amp; data charges </t>
  </si>
  <si>
    <t>Monthly operating cost - July</t>
  </si>
  <si>
    <t>Professional development (August)</t>
  </si>
  <si>
    <t>Monthly operating cost - August</t>
  </si>
  <si>
    <t>Professional development (September)</t>
  </si>
  <si>
    <t>Monthly operating cost - September</t>
  </si>
  <si>
    <t xml:space="preserve">Wellington </t>
  </si>
  <si>
    <t>Monthly operating cost - October</t>
  </si>
  <si>
    <t>Monthly operating cost - November</t>
  </si>
  <si>
    <t>Professional development (December)</t>
  </si>
  <si>
    <t>Monthly operating cost - December</t>
  </si>
  <si>
    <t>Monthly operating cost - January</t>
  </si>
  <si>
    <t>Monthly operating cost - February</t>
  </si>
  <si>
    <r>
      <t>Professional development (March)</t>
    </r>
    <r>
      <rPr>
        <b/>
        <sz val="10"/>
        <color rgb="FFFF0000"/>
        <rFont val="Arial"/>
        <family val="2"/>
      </rPr>
      <t xml:space="preserve"> </t>
    </r>
  </si>
  <si>
    <t>Monthly operating cost - March</t>
  </si>
  <si>
    <t>Monthly operating cost - April</t>
  </si>
  <si>
    <t>Monthly operating cost - May</t>
  </si>
  <si>
    <t>Cell phone &amp; data charges</t>
  </si>
  <si>
    <t>Monthly operating cost - June</t>
  </si>
  <si>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</si>
  <si>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</si>
  <si>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</si>
  <si>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</si>
  <si>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</si>
  <si>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</si>
  <si>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</si>
  <si>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</si>
  <si>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</si>
  <si>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</si>
  <si>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Our First Year in New Zealand (1st year Anniversary book)</t>
  </si>
  <si>
    <t>MATES in Construction</t>
  </si>
  <si>
    <t>Shared with HUD whānau</t>
  </si>
  <si>
    <t>Harbour cruise and refreshments</t>
  </si>
  <si>
    <t>Iron Duke Partners Ltd</t>
  </si>
  <si>
    <t>Ngāpuhi Speaks (Book)</t>
  </si>
  <si>
    <t xml:space="preserve">Te Tai Tokerau iwi </t>
  </si>
  <si>
    <t>Total count of gift/benefit entries:</t>
  </si>
  <si>
    <t>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</si>
</sst>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32">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0"/>
      <color rgb="FFFF0000"/>
      <name val="Arial"/>
      <family val="2"/>
    </font>
    <font>
      <b/>
      <sz val="10"/>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CCFFCC"/>
        <bgColor indexed="64"/>
      </patternFill>
    </fill>
    <fill>
      <patternFill patternType="solid">
        <fgColor rgb="FFFFFFFF"/>
        <bgColor indexed="64"/>
      </patternFill>
    </fill>
  </fills>
  <borders count="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165" fontId="20" fillId="0" borderId="0" applyFont="0" applyFill="0" applyBorder="0" applyAlignment="0" applyProtection="0"/>
  </cellStyleXfs>
  <cellXfs count="142">
    <xf numFmtId="0" fontId="0" fillId="0" borderId="0" xfId="0"/>
    <xf numFmtId="0" fontId="0" fillId="0" borderId="0" xfId="0" applyAlignment="1" applyProtection="1">
      <alignment wrapText="1"/>
      <protection locked="0"/>
    </xf>
    <xf numFmtId="0" fontId="0" fillId="0" borderId="0" xfId="0" applyProtection="1">
      <protection locked="0"/>
    </xf>
    <xf numFmtId="0" fontId="15" fillId="2" borderId="0" xfId="0" applyFont="1" applyFill="1" applyAlignment="1">
      <alignment vertical="center" wrapText="1" readingOrder="1"/>
    </xf>
    <xf numFmtId="0" fontId="0" fillId="5" borderId="0" xfId="0" applyFill="1" applyAlignment="1">
      <alignment wrapText="1"/>
    </xf>
    <xf numFmtId="0" fontId="15" fillId="0" borderId="0" xfId="0" applyFont="1" applyAlignment="1">
      <alignment vertical="center" wrapText="1" readingOrder="1"/>
    </xf>
    <xf numFmtId="0" fontId="14" fillId="0" borderId="0" xfId="0" applyFont="1" applyAlignment="1">
      <alignment vertical="center" wrapText="1" readingOrder="1"/>
    </xf>
    <xf numFmtId="0" fontId="18" fillId="0" borderId="0" xfId="0" applyFont="1" applyAlignment="1">
      <alignment vertical="center" wrapText="1" readingOrder="1"/>
    </xf>
    <xf numFmtId="0" fontId="18" fillId="0" borderId="3" xfId="0" applyFont="1" applyBorder="1" applyAlignment="1">
      <alignment vertical="center" wrapText="1" readingOrder="1"/>
    </xf>
    <xf numFmtId="0" fontId="25"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3" fillId="0" borderId="0" xfId="0" applyFont="1"/>
    <xf numFmtId="166" fontId="22" fillId="0" borderId="0" xfId="0" applyNumberFormat="1" applyFont="1" applyAlignment="1">
      <alignment vertical="center" wrapText="1"/>
    </xf>
    <xf numFmtId="0" fontId="16"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1" fillId="0" borderId="0" xfId="0" applyFont="1" applyAlignment="1">
      <alignment vertical="center" wrapText="1" readingOrder="1"/>
    </xf>
    <xf numFmtId="0" fontId="17"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6" fillId="3" borderId="0" xfId="0" applyFont="1" applyFill="1" applyAlignment="1">
      <alignment vertical="center" wrapText="1" readingOrder="1"/>
    </xf>
    <xf numFmtId="0" fontId="13" fillId="3" borderId="0" xfId="0" applyFont="1" applyFill="1"/>
    <xf numFmtId="1" fontId="18" fillId="0" borderId="5" xfId="0" applyNumberFormat="1" applyFont="1" applyBorder="1" applyAlignment="1">
      <alignment horizontal="center" vertical="center" wrapText="1"/>
    </xf>
    <xf numFmtId="0" fontId="12" fillId="0" borderId="0" xfId="0" applyFont="1" applyAlignment="1">
      <alignment vertical="center"/>
    </xf>
    <xf numFmtId="1" fontId="14" fillId="0" borderId="0" xfId="0" applyNumberFormat="1" applyFont="1" applyAlignment="1">
      <alignment horizontal="center" vertical="center" wrapText="1"/>
    </xf>
    <xf numFmtId="165" fontId="14" fillId="0" borderId="0" xfId="1" applyFont="1" applyFill="1" applyBorder="1" applyAlignment="1" applyProtection="1">
      <alignment vertical="center" wrapText="1" readingOrder="1"/>
    </xf>
    <xf numFmtId="0" fontId="12" fillId="0" borderId="0" xfId="0" applyFont="1" applyAlignment="1">
      <alignment vertical="center" wrapText="1"/>
    </xf>
    <xf numFmtId="0" fontId="0" fillId="5" borderId="0" xfId="0" applyFill="1" applyAlignment="1">
      <alignment horizontal="left" vertical="top"/>
    </xf>
    <xf numFmtId="0" fontId="7" fillId="0" borderId="0" xfId="0" applyFont="1" applyAlignment="1">
      <alignment vertical="center"/>
    </xf>
    <xf numFmtId="0" fontId="16" fillId="3" borderId="0" xfId="0" applyFont="1" applyFill="1" applyAlignment="1">
      <alignment vertical="center" readingOrder="1"/>
    </xf>
    <xf numFmtId="0" fontId="27" fillId="0" borderId="0" xfId="0" applyFont="1"/>
    <xf numFmtId="166" fontId="16" fillId="8" borderId="0" xfId="0" applyNumberFormat="1" applyFont="1" applyFill="1" applyAlignment="1">
      <alignment horizontal="left" vertical="center" wrapText="1"/>
    </xf>
    <xf numFmtId="1" fontId="16" fillId="8" borderId="0" xfId="0" applyNumberFormat="1" applyFont="1" applyFill="1" applyAlignment="1">
      <alignment horizontal="center" vertical="center" wrapText="1"/>
    </xf>
    <xf numFmtId="164" fontId="0" fillId="0" borderId="0" xfId="0" applyNumberFormat="1" applyAlignment="1">
      <alignment wrapText="1"/>
    </xf>
    <xf numFmtId="0" fontId="0" fillId="4" borderId="0" xfId="0" applyFill="1" applyAlignment="1">
      <alignment wrapText="1"/>
    </xf>
    <xf numFmtId="0" fontId="6" fillId="4" borderId="0" xfId="0" applyFont="1" applyFill="1" applyAlignment="1">
      <alignment wrapText="1"/>
    </xf>
    <xf numFmtId="0" fontId="12" fillId="0" borderId="5" xfId="1" applyNumberFormat="1" applyFont="1" applyFill="1" applyBorder="1" applyAlignment="1" applyProtection="1">
      <alignment horizontal="center" vertical="center" wrapText="1" readingOrder="1"/>
    </xf>
    <xf numFmtId="0" fontId="12" fillId="0" borderId="0" xfId="1" applyNumberFormat="1" applyFont="1" applyFill="1" applyBorder="1" applyAlignment="1" applyProtection="1">
      <alignment horizontal="center" vertical="center" wrapText="1" readingOrder="1"/>
    </xf>
    <xf numFmtId="0" fontId="26" fillId="0" borderId="5" xfId="1" applyNumberFormat="1" applyFont="1" applyFill="1" applyBorder="1" applyAlignment="1" applyProtection="1">
      <alignment horizontal="center" vertical="center" wrapText="1" readingOrder="1"/>
    </xf>
    <xf numFmtId="0" fontId="28" fillId="3" borderId="0" xfId="0" applyFont="1" applyFill="1" applyAlignment="1">
      <alignment horizontal="center" vertical="center" readingOrder="1"/>
    </xf>
    <xf numFmtId="0" fontId="17" fillId="3" borderId="0" xfId="0"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5" fillId="3" borderId="0" xfId="0" applyFont="1" applyFill="1" applyAlignment="1">
      <alignment vertical="center" wrapText="1" readingOrder="1"/>
    </xf>
    <xf numFmtId="165" fontId="15" fillId="3" borderId="0" xfId="1" applyFont="1" applyFill="1" applyBorder="1" applyAlignment="1" applyProtection="1">
      <alignment horizontal="center" vertical="center" wrapText="1" readingOrder="1"/>
    </xf>
    <xf numFmtId="165" fontId="15" fillId="0" borderId="0" xfId="1" applyFont="1" applyFill="1" applyBorder="1" applyAlignment="1" applyProtection="1">
      <alignment horizontal="center" vertical="center" wrapText="1" readingOrder="1"/>
    </xf>
    <xf numFmtId="0" fontId="15" fillId="7" borderId="0" xfId="0" applyFont="1" applyFill="1" applyAlignment="1">
      <alignment vertical="center" wrapText="1" readingOrder="1"/>
    </xf>
    <xf numFmtId="165" fontId="15" fillId="7" borderId="0" xfId="1" applyFont="1" applyFill="1" applyBorder="1" applyAlignment="1" applyProtection="1">
      <alignment horizontal="center" vertical="center" wrapText="1" readingOrder="1"/>
    </xf>
    <xf numFmtId="0" fontId="17" fillId="0" borderId="0" xfId="0" applyFont="1" applyAlignment="1">
      <alignment wrapText="1"/>
    </xf>
    <xf numFmtId="0" fontId="13" fillId="0" borderId="0" xfId="0" applyFont="1"/>
    <xf numFmtId="167" fontId="12" fillId="3" borderId="3" xfId="0" applyNumberFormat="1" applyFont="1" applyFill="1" applyBorder="1" applyAlignment="1" applyProtection="1">
      <alignment vertical="center"/>
      <protection locked="0"/>
    </xf>
    <xf numFmtId="164" fontId="12" fillId="3" borderId="4" xfId="0" applyNumberFormat="1" applyFont="1" applyFill="1" applyBorder="1" applyAlignment="1" applyProtection="1">
      <alignment vertical="center" wrapText="1"/>
      <protection locked="0"/>
    </xf>
    <xf numFmtId="0" fontId="12" fillId="3" borderId="4"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0" fontId="17" fillId="3" borderId="0" xfId="0" applyFont="1" applyFill="1" applyAlignment="1">
      <alignment horizontal="left" vertical="center" wrapText="1"/>
    </xf>
    <xf numFmtId="0" fontId="16" fillId="3" borderId="0" xfId="0" applyFont="1" applyFill="1" applyAlignment="1">
      <alignment horizontal="left" vertical="center" readingOrder="1"/>
    </xf>
    <xf numFmtId="166" fontId="16" fillId="3" borderId="0" xfId="0" applyNumberFormat="1" applyFont="1" applyFill="1" applyAlignment="1">
      <alignment horizontal="left" vertical="center" wrapText="1"/>
    </xf>
    <xf numFmtId="1" fontId="16" fillId="3" borderId="0" xfId="0" applyNumberFormat="1" applyFont="1" applyFill="1" applyAlignment="1">
      <alignment horizontal="center" vertical="center" wrapText="1"/>
    </xf>
    <xf numFmtId="166" fontId="28" fillId="3" borderId="0" xfId="0" applyNumberFormat="1" applyFont="1" applyFill="1" applyAlignment="1">
      <alignment horizontal="center" vertical="center" wrapText="1"/>
    </xf>
    <xf numFmtId="167" fontId="12" fillId="9" borderId="3" xfId="0" applyNumberFormat="1" applyFont="1" applyFill="1" applyBorder="1" applyAlignment="1" applyProtection="1">
      <alignment vertical="center"/>
      <protection locked="0"/>
    </xf>
    <xf numFmtId="164" fontId="12" fillId="9" borderId="4" xfId="0" applyNumberFormat="1" applyFont="1" applyFill="1" applyBorder="1" applyAlignment="1" applyProtection="1">
      <alignment vertical="center" wrapText="1"/>
      <protection locked="0"/>
    </xf>
    <xf numFmtId="0" fontId="12" fillId="9" borderId="4" xfId="0" applyFont="1" applyFill="1" applyBorder="1" applyAlignment="1" applyProtection="1">
      <alignment vertical="center" wrapText="1"/>
      <protection locked="0"/>
    </xf>
    <xf numFmtId="0" fontId="12" fillId="9" borderId="5" xfId="0" applyFont="1" applyFill="1" applyBorder="1" applyAlignment="1" applyProtection="1">
      <alignment vertical="center" wrapText="1"/>
      <protection locked="0"/>
    </xf>
    <xf numFmtId="167" fontId="12"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0" fillId="9" borderId="4" xfId="0" applyFill="1" applyBorder="1" applyAlignment="1" applyProtection="1">
      <alignment horizontal="left" vertical="center" wrapText="1"/>
      <protection locked="0"/>
    </xf>
    <xf numFmtId="0" fontId="12" fillId="9" borderId="4" xfId="0" applyFont="1" applyFill="1" applyBorder="1" applyAlignment="1" applyProtection="1">
      <alignment horizontal="left" vertical="center" wrapText="1"/>
      <protection locked="0"/>
    </xf>
    <xf numFmtId="164" fontId="12" fillId="9" borderId="4" xfId="0" applyNumberFormat="1" applyFont="1" applyFill="1" applyBorder="1" applyAlignment="1" applyProtection="1">
      <alignment horizontal="right" vertical="center" wrapText="1"/>
      <protection locked="0"/>
    </xf>
    <xf numFmtId="0" fontId="0" fillId="9" borderId="5" xfId="0" applyFill="1" applyBorder="1" applyAlignment="1" applyProtection="1">
      <alignment horizontal="left" vertical="center" wrapText="1"/>
      <protection locked="0"/>
    </xf>
    <xf numFmtId="0" fontId="28" fillId="3" borderId="0" xfId="0" applyFont="1" applyFill="1" applyAlignment="1">
      <alignment horizontal="center" vertical="center" wrapText="1"/>
    </xf>
    <xf numFmtId="164" fontId="12" fillId="9" borderId="4" xfId="0" applyNumberFormat="1" applyFont="1" applyFill="1" applyBorder="1" applyAlignment="1" applyProtection="1">
      <alignment horizontal="left" vertical="center" wrapText="1"/>
      <protection locked="0"/>
    </xf>
    <xf numFmtId="0" fontId="30" fillId="0" borderId="0" xfId="0" applyFont="1" applyAlignment="1" applyProtection="1">
      <alignment wrapText="1"/>
      <protection locked="0"/>
    </xf>
    <xf numFmtId="167" fontId="12" fillId="9" borderId="3" xfId="0" applyNumberFormat="1" applyFont="1" applyFill="1" applyBorder="1" applyAlignment="1" applyProtection="1">
      <alignment horizontal="left" vertical="center"/>
      <protection locked="0"/>
    </xf>
    <xf numFmtId="167" fontId="12" fillId="9" borderId="3" xfId="0" applyNumberFormat="1" applyFont="1" applyFill="1" applyBorder="1" applyAlignment="1" applyProtection="1">
      <alignment horizontal="left" vertical="center" wrapText="1"/>
      <protection locked="0"/>
    </xf>
    <xf numFmtId="0" fontId="30" fillId="9" borderId="4" xfId="0" applyFont="1" applyFill="1" applyBorder="1" applyAlignment="1" applyProtection="1">
      <alignment vertical="center" wrapText="1"/>
      <protection locked="0"/>
    </xf>
    <xf numFmtId="0" fontId="31" fillId="0" borderId="0" xfId="0" applyFont="1" applyAlignment="1" applyProtection="1">
      <alignment wrapText="1"/>
      <protection locked="0"/>
    </xf>
    <xf numFmtId="167" fontId="30" fillId="9" borderId="3" xfId="0" applyNumberFormat="1" applyFont="1" applyFill="1" applyBorder="1" applyAlignment="1" applyProtection="1">
      <alignment vertical="center"/>
      <protection locked="0"/>
    </xf>
    <xf numFmtId="0" fontId="31" fillId="0" borderId="0" xfId="0" applyFont="1" applyAlignment="1" applyProtection="1">
      <alignment horizontal="left" wrapText="1"/>
      <protection locked="0"/>
    </xf>
    <xf numFmtId="0" fontId="0" fillId="0" borderId="0" xfId="0" applyAlignment="1" applyProtection="1">
      <alignment horizontal="left"/>
      <protection locked="0"/>
    </xf>
    <xf numFmtId="0" fontId="30" fillId="9" borderId="4" xfId="0" applyFont="1" applyFill="1" applyBorder="1" applyAlignment="1" applyProtection="1">
      <alignment wrapText="1"/>
      <protection locked="0"/>
    </xf>
    <xf numFmtId="8" fontId="12" fillId="9" borderId="5" xfId="0" applyNumberFormat="1" applyFont="1" applyFill="1" applyBorder="1" applyAlignment="1" applyProtection="1">
      <alignment horizontal="left" vertical="center" wrapText="1"/>
      <protection locked="0"/>
    </xf>
    <xf numFmtId="167" fontId="18" fillId="9" borderId="3" xfId="0" applyNumberFormat="1" applyFont="1" applyFill="1" applyBorder="1" applyAlignment="1" applyProtection="1">
      <alignment vertical="center"/>
      <protection locked="0"/>
    </xf>
    <xf numFmtId="164" fontId="16" fillId="3" borderId="0" xfId="0" applyNumberFormat="1" applyFont="1" applyFill="1" applyAlignment="1">
      <alignment horizontal="left" vertical="center" wrapText="1" readingOrder="1"/>
    </xf>
    <xf numFmtId="164" fontId="17" fillId="3" borderId="0" xfId="0" applyNumberFormat="1" applyFont="1" applyFill="1" applyAlignment="1">
      <alignment horizontal="left" vertical="center"/>
    </xf>
    <xf numFmtId="164" fontId="16" fillId="3" borderId="0" xfId="0" applyNumberFormat="1" applyFont="1" applyFill="1" applyAlignment="1">
      <alignment horizontal="left" vertical="center"/>
    </xf>
    <xf numFmtId="167" fontId="10" fillId="0" borderId="2" xfId="0" applyNumberFormat="1" applyFont="1" applyBorder="1" applyAlignment="1">
      <alignment horizontal="left" vertical="center" wrapText="1" readingOrder="1"/>
    </xf>
    <xf numFmtId="164" fontId="18" fillId="0" borderId="4" xfId="1" applyNumberFormat="1" applyFont="1" applyFill="1" applyBorder="1" applyAlignment="1" applyProtection="1">
      <alignment horizontal="left" vertical="center" wrapText="1" readingOrder="1"/>
    </xf>
    <xf numFmtId="164" fontId="18" fillId="0" borderId="0" xfId="1" applyNumberFormat="1" applyFont="1" applyFill="1" applyBorder="1" applyAlignment="1" applyProtection="1">
      <alignment horizontal="left" vertical="center" wrapText="1" readingOrder="1"/>
    </xf>
    <xf numFmtId="164" fontId="25" fillId="0" borderId="4" xfId="1" applyNumberFormat="1" applyFont="1" applyFill="1" applyBorder="1" applyAlignment="1" applyProtection="1">
      <alignment horizontal="left" vertical="center" wrapText="1" readingOrder="1"/>
    </xf>
    <xf numFmtId="0" fontId="1" fillId="0" borderId="0" xfId="0" applyFont="1" applyAlignment="1">
      <alignment horizontal="left" wrapText="1"/>
    </xf>
    <xf numFmtId="0" fontId="7" fillId="0" borderId="0" xfId="0" applyFont="1"/>
    <xf numFmtId="0" fontId="7" fillId="0" borderId="0" xfId="0" applyFont="1" applyAlignment="1">
      <alignment wrapText="1"/>
    </xf>
    <xf numFmtId="0" fontId="12" fillId="0" borderId="0" xfId="0" applyFont="1" applyAlignment="1">
      <alignment horizontal="center" vertical="center" wrapText="1" readingOrder="1"/>
    </xf>
    <xf numFmtId="0" fontId="11" fillId="9" borderId="2" xfId="0" applyFont="1" applyFill="1" applyBorder="1" applyAlignment="1" applyProtection="1">
      <alignment horizontal="left" vertical="center" wrapText="1" readingOrder="1"/>
      <protection locked="0"/>
    </xf>
    <xf numFmtId="0" fontId="19" fillId="2" borderId="0" xfId="0" applyFont="1" applyFill="1" applyAlignment="1">
      <alignment horizontal="center" vertical="center"/>
    </xf>
    <xf numFmtId="0" fontId="29" fillId="9" borderId="2" xfId="0" applyFont="1" applyFill="1" applyBorder="1" applyAlignment="1" applyProtection="1">
      <alignment horizontal="left" vertical="center" wrapText="1" readingOrder="1"/>
      <protection locked="0"/>
    </xf>
    <xf numFmtId="167" fontId="29" fillId="9" borderId="2" xfId="0" applyNumberFormat="1" applyFont="1" applyFill="1" applyBorder="1" applyAlignment="1" applyProtection="1">
      <alignment horizontal="left" vertical="center" wrapText="1" readingOrder="1"/>
      <protection locked="0"/>
    </xf>
    <xf numFmtId="167" fontId="10" fillId="0" borderId="2" xfId="0" applyNumberFormat="1" applyFont="1" applyBorder="1" applyAlignment="1">
      <alignment horizontal="left" vertical="center" wrapText="1" readingOrder="1"/>
    </xf>
    <xf numFmtId="0" fontId="28" fillId="3" borderId="0" xfId="0" applyFont="1" applyFill="1" applyAlignment="1">
      <alignment horizontal="center" vertical="center" wrapText="1"/>
    </xf>
    <xf numFmtId="0" fontId="17" fillId="0" borderId="0" xfId="0" applyFont="1" applyAlignment="1">
      <alignment vertical="center"/>
    </xf>
    <xf numFmtId="0" fontId="0" fillId="0" borderId="0" xfId="0" applyAlignment="1">
      <alignment wrapText="1"/>
    </xf>
    <xf numFmtId="0" fontId="28" fillId="3" borderId="6" xfId="0" applyFont="1" applyFill="1" applyBorder="1" applyAlignment="1">
      <alignment horizontal="center" vertical="center" wrapText="1"/>
    </xf>
    <xf numFmtId="0" fontId="15"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167" fontId="12" fillId="9" borderId="6" xfId="0" applyNumberFormat="1" applyFont="1" applyFill="1" applyBorder="1" applyAlignment="1" applyProtection="1">
      <alignment vertical="center" wrapText="1"/>
      <protection locked="0"/>
    </xf>
    <xf numFmtId="0" fontId="12" fillId="9" borderId="5" xfId="0" applyFont="1" applyFill="1" applyBorder="1" applyAlignment="1" applyProtection="1">
      <alignment vertical="center" wrapText="1"/>
      <protection locked="0"/>
    </xf>
    <xf numFmtId="0" fontId="12" fillId="9" borderId="2" xfId="0" applyFont="1" applyFill="1" applyBorder="1" applyAlignment="1" applyProtection="1">
      <alignment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167" fontId="10" fillId="9" borderId="2" xfId="0" applyNumberFormat="1" applyFont="1" applyFill="1" applyBorder="1" applyAlignment="1">
      <alignment horizontal="left"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xf numFmtId="0" fontId="10" fillId="10" borderId="6" xfId="0" applyFont="1" applyFill="1" applyBorder="1" applyAlignment="1">
      <alignment horizontal="left"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55"/>
  <sheetViews>
    <sheetView tabSelected="1" zoomScaleNormal="100" workbookViewId="0">
      <selection activeCell="G9" sqref="G9"/>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18" t="s">
        <v>0</v>
      </c>
      <c r="B1" s="118"/>
      <c r="C1" s="118"/>
      <c r="D1" s="118"/>
      <c r="E1" s="118"/>
      <c r="F1" s="118"/>
      <c r="G1" s="17"/>
      <c r="H1" s="17"/>
      <c r="I1" s="17"/>
      <c r="J1" s="17"/>
      <c r="K1" s="17"/>
    </row>
    <row r="2" spans="1:11" ht="21" customHeight="1">
      <c r="A2" s="3" t="s">
        <v>1</v>
      </c>
      <c r="B2" s="119" t="s">
        <v>2</v>
      </c>
      <c r="C2" s="119"/>
      <c r="D2" s="119"/>
      <c r="E2" s="119"/>
      <c r="F2" s="119"/>
      <c r="G2" s="17"/>
      <c r="H2" s="17"/>
      <c r="I2" s="17"/>
      <c r="J2" s="17"/>
      <c r="K2" s="17"/>
    </row>
    <row r="3" spans="1:11" ht="21" customHeight="1">
      <c r="A3" s="3" t="s">
        <v>3</v>
      </c>
      <c r="B3" s="119" t="s">
        <v>4</v>
      </c>
      <c r="C3" s="119"/>
      <c r="D3" s="119"/>
      <c r="E3" s="119"/>
      <c r="F3" s="119"/>
      <c r="G3" s="17"/>
      <c r="H3" s="17"/>
      <c r="I3" s="17"/>
      <c r="J3" s="17"/>
      <c r="K3" s="17"/>
    </row>
    <row r="4" spans="1:11" ht="21" customHeight="1">
      <c r="A4" s="3" t="s">
        <v>5</v>
      </c>
      <c r="B4" s="120">
        <v>44378</v>
      </c>
      <c r="C4" s="120"/>
      <c r="D4" s="120"/>
      <c r="E4" s="120"/>
      <c r="F4" s="120"/>
      <c r="G4" s="17"/>
      <c r="H4" s="17"/>
      <c r="I4" s="17"/>
      <c r="J4" s="17"/>
      <c r="K4" s="17"/>
    </row>
    <row r="5" spans="1:11" ht="21" customHeight="1">
      <c r="A5" s="3" t="s">
        <v>6</v>
      </c>
      <c r="B5" s="120">
        <v>44742</v>
      </c>
      <c r="C5" s="120"/>
      <c r="D5" s="120"/>
      <c r="E5" s="120"/>
      <c r="F5" s="120"/>
      <c r="G5" s="17"/>
      <c r="H5" s="17"/>
      <c r="I5" s="17"/>
      <c r="J5" s="17"/>
      <c r="K5" s="17"/>
    </row>
    <row r="6" spans="1:11" ht="21" customHeight="1">
      <c r="A6" s="3" t="s">
        <v>7</v>
      </c>
      <c r="B6" s="141" t="str">
        <f>IF(AND(Travel!B7&lt;&gt;A25,Hospitality!B7&lt;&gt;A25,'All other expenses'!B7&lt;&gt;A25,'Gifts and benefits'!B7&lt;&gt;A25),A26,IF(AND(Travel!B7=A25,Hospitality!B7=A25,'All other expenses'!B7=A25,'Gifts and benefits'!B7=A25),A28,A27))</f>
        <v>Data and totals checked on all sheets</v>
      </c>
      <c r="C6" s="141"/>
      <c r="D6" s="141"/>
      <c r="E6" s="141"/>
      <c r="F6" s="141"/>
      <c r="G6" s="23"/>
      <c r="H6" s="17"/>
      <c r="I6" s="17"/>
      <c r="J6" s="17"/>
      <c r="K6" s="17"/>
    </row>
    <row r="7" spans="1:11" ht="21" customHeight="1">
      <c r="A7" s="3" t="s">
        <v>8</v>
      </c>
      <c r="B7" s="117" t="s">
        <v>9</v>
      </c>
      <c r="C7" s="117"/>
      <c r="D7" s="117"/>
      <c r="E7" s="117"/>
      <c r="F7" s="117"/>
      <c r="G7" s="23"/>
      <c r="H7" s="17"/>
      <c r="I7" s="17"/>
      <c r="J7" s="17"/>
      <c r="K7" s="17"/>
    </row>
    <row r="8" spans="1:11" ht="21" customHeight="1">
      <c r="A8" s="3" t="s">
        <v>10</v>
      </c>
      <c r="B8" s="117" t="s">
        <v>11</v>
      </c>
      <c r="C8" s="117"/>
      <c r="D8" s="117"/>
      <c r="E8" s="117"/>
      <c r="F8" s="117"/>
      <c r="G8" s="23"/>
      <c r="H8" s="17"/>
      <c r="I8" s="17"/>
      <c r="J8" s="17"/>
      <c r="K8" s="17"/>
    </row>
    <row r="9" spans="1:11" ht="66.75" customHeight="1">
      <c r="A9" s="116" t="s">
        <v>12</v>
      </c>
      <c r="B9" s="116"/>
      <c r="C9" s="116"/>
      <c r="D9" s="116"/>
      <c r="E9" s="116"/>
      <c r="F9" s="116"/>
      <c r="G9" s="23"/>
      <c r="H9" s="17"/>
      <c r="I9" s="17"/>
      <c r="J9" s="17"/>
      <c r="K9" s="17"/>
    </row>
    <row r="10" spans="1:11" s="72" customFormat="1" ht="36" customHeight="1">
      <c r="A10" s="66" t="s">
        <v>13</v>
      </c>
      <c r="B10" s="67" t="s">
        <v>14</v>
      </c>
      <c r="C10" s="67" t="s">
        <v>15</v>
      </c>
      <c r="D10" s="68"/>
      <c r="E10" s="69" t="s">
        <v>16</v>
      </c>
      <c r="F10" s="70" t="s">
        <v>17</v>
      </c>
      <c r="G10" s="71"/>
      <c r="H10" s="71"/>
      <c r="I10" s="71"/>
      <c r="J10" s="71"/>
      <c r="K10" s="71"/>
    </row>
    <row r="11" spans="1:11" ht="27.75" customHeight="1">
      <c r="A11" s="8" t="s">
        <v>18</v>
      </c>
      <c r="B11" s="110">
        <f>B15+B16+B17</f>
        <v>6580.99</v>
      </c>
      <c r="C11" s="47" t="str">
        <f>IF(Travel!B6="",A29,Travel!B6)</f>
        <v>Figures include GST (where applicable)</v>
      </c>
      <c r="D11" s="6"/>
      <c r="E11" s="8" t="s">
        <v>19</v>
      </c>
      <c r="F11" s="33">
        <f>'Gifts and benefits'!C15</f>
        <v>3</v>
      </c>
      <c r="G11" s="29"/>
      <c r="H11" s="29"/>
      <c r="I11" s="29"/>
      <c r="J11" s="29"/>
      <c r="K11" s="29"/>
    </row>
    <row r="12" spans="1:11" ht="27.75" customHeight="1">
      <c r="A12" s="8" t="s">
        <v>20</v>
      </c>
      <c r="B12" s="110">
        <f>Hospitality!B13</f>
        <v>0</v>
      </c>
      <c r="C12" s="47" t="str">
        <f>IF(Hospitality!B7="",A29,Hospitality!B7)</f>
        <v>Data and totals on this worksheet checked and confirmed</v>
      </c>
      <c r="D12" s="6"/>
      <c r="E12" s="8" t="s">
        <v>21</v>
      </c>
      <c r="F12" s="33">
        <f>'Gifts and benefits'!C16</f>
        <v>2</v>
      </c>
      <c r="G12" s="29"/>
      <c r="H12" s="29"/>
      <c r="I12" s="29"/>
      <c r="J12" s="29"/>
      <c r="K12" s="29"/>
    </row>
    <row r="13" spans="1:11" ht="27.75" customHeight="1">
      <c r="A13" s="8" t="s">
        <v>22</v>
      </c>
      <c r="B13" s="110">
        <f>'All other expenses'!B30</f>
        <v>5452.76</v>
      </c>
      <c r="C13" s="47" t="str">
        <f>IF('All other expenses'!B6="",A29,'All other expenses'!B6)</f>
        <v>Figures include GST (where applicable)</v>
      </c>
      <c r="D13" s="6"/>
      <c r="E13" s="8" t="s">
        <v>23</v>
      </c>
      <c r="F13" s="33">
        <f>'Gifts and benefits'!C17</f>
        <v>1</v>
      </c>
      <c r="G13" s="17"/>
      <c r="H13" s="17"/>
      <c r="I13" s="17"/>
      <c r="J13" s="17"/>
      <c r="K13" s="17"/>
    </row>
    <row r="14" spans="1:11" ht="12.75" customHeight="1">
      <c r="A14" s="7"/>
      <c r="B14" s="111"/>
      <c r="C14" s="48"/>
      <c r="D14" s="34"/>
      <c r="E14" s="6"/>
      <c r="F14" s="35"/>
      <c r="G14" s="17"/>
      <c r="H14" s="17"/>
      <c r="I14" s="17"/>
      <c r="J14" s="17"/>
      <c r="K14" s="17"/>
    </row>
    <row r="15" spans="1:11" ht="27.75" customHeight="1">
      <c r="A15" s="9" t="s">
        <v>24</v>
      </c>
      <c r="B15" s="112">
        <f>Travel!B13</f>
        <v>0</v>
      </c>
      <c r="C15" s="49" t="str">
        <f>C11</f>
        <v>Figures include GST (where applicable)</v>
      </c>
      <c r="D15" s="6"/>
      <c r="E15" s="6"/>
      <c r="F15" s="35"/>
      <c r="G15" s="17"/>
      <c r="H15" s="17"/>
      <c r="I15" s="17"/>
      <c r="J15" s="17"/>
      <c r="K15" s="17"/>
    </row>
    <row r="16" spans="1:11" ht="27.75" customHeight="1">
      <c r="A16" s="9" t="s">
        <v>25</v>
      </c>
      <c r="B16" s="112">
        <f>Travel!B47</f>
        <v>6454.55</v>
      </c>
      <c r="C16" s="49" t="str">
        <f>C11</f>
        <v>Figures include GST (where applicable)</v>
      </c>
      <c r="D16" s="36"/>
      <c r="E16" s="6"/>
      <c r="F16" s="37"/>
      <c r="G16" s="17"/>
      <c r="H16" s="17"/>
      <c r="I16" s="17"/>
      <c r="J16" s="17"/>
      <c r="K16" s="17"/>
    </row>
    <row r="17" spans="1:11" ht="27.75" customHeight="1">
      <c r="A17" s="9" t="s">
        <v>26</v>
      </c>
      <c r="B17" s="112">
        <f>Travel!B56</f>
        <v>126.44</v>
      </c>
      <c r="C17" s="49" t="str">
        <f>C11</f>
        <v>Figures include GST (where applicable)</v>
      </c>
      <c r="D17" s="6"/>
      <c r="E17" s="6"/>
      <c r="F17" s="37"/>
      <c r="G17" s="17"/>
      <c r="H17" s="17"/>
      <c r="I17" s="17"/>
      <c r="J17" s="17"/>
      <c r="K17" s="17"/>
    </row>
    <row r="18" spans="1:11" ht="27.75" customHeight="1">
      <c r="A18" s="17"/>
      <c r="B18" s="113"/>
      <c r="C18" s="17"/>
      <c r="D18" s="5"/>
      <c r="E18" s="5"/>
      <c r="F18" s="28"/>
      <c r="G18" s="17"/>
      <c r="H18" s="17"/>
      <c r="I18" s="17"/>
      <c r="J18" s="17"/>
      <c r="K18" s="17"/>
    </row>
    <row r="19" spans="1:11" hidden="1">
      <c r="A19" s="26"/>
      <c r="B19" s="17"/>
      <c r="C19" s="17"/>
      <c r="D19" s="17"/>
      <c r="E19" s="17"/>
      <c r="F19" s="17"/>
      <c r="G19" s="17"/>
      <c r="H19" s="17"/>
      <c r="I19" s="17"/>
      <c r="J19" s="17"/>
      <c r="K19" s="17"/>
    </row>
    <row r="20" spans="1:11" ht="13.15" hidden="1">
      <c r="A20" s="12" t="s">
        <v>27</v>
      </c>
      <c r="B20" s="13"/>
      <c r="C20" s="13"/>
      <c r="D20" s="13"/>
      <c r="E20" s="13"/>
      <c r="F20" s="13"/>
      <c r="G20" s="17"/>
      <c r="H20" s="17"/>
      <c r="I20" s="17"/>
      <c r="J20" s="17"/>
      <c r="K20" s="17"/>
    </row>
    <row r="21" spans="1:11" ht="12.75" hidden="1" customHeight="1">
      <c r="A21" s="11" t="s">
        <v>28</v>
      </c>
      <c r="B21" s="4"/>
      <c r="C21" s="4"/>
      <c r="D21" s="11"/>
      <c r="E21" s="11"/>
      <c r="F21" s="11"/>
      <c r="G21" s="17"/>
      <c r="H21" s="17"/>
      <c r="I21" s="17"/>
      <c r="J21" s="17"/>
      <c r="K21" s="17"/>
    </row>
    <row r="22" spans="1:11" hidden="1">
      <c r="A22" s="10" t="s">
        <v>29</v>
      </c>
      <c r="B22" s="10"/>
      <c r="C22" s="10"/>
      <c r="D22" s="10"/>
      <c r="E22" s="10"/>
      <c r="F22" s="10"/>
      <c r="G22" s="17"/>
      <c r="H22" s="17"/>
      <c r="I22" s="17"/>
      <c r="J22" s="17"/>
      <c r="K22" s="17"/>
    </row>
    <row r="23" spans="1:11" hidden="1">
      <c r="A23" s="10" t="s">
        <v>30</v>
      </c>
      <c r="B23" s="10"/>
      <c r="C23" s="10"/>
      <c r="D23" s="10"/>
      <c r="E23" s="10"/>
      <c r="F23" s="10"/>
      <c r="G23" s="17"/>
      <c r="H23" s="17"/>
      <c r="I23" s="17"/>
      <c r="J23" s="17"/>
      <c r="K23" s="17"/>
    </row>
    <row r="24" spans="1:11" hidden="1">
      <c r="A24" s="11" t="s">
        <v>31</v>
      </c>
      <c r="B24" s="11"/>
      <c r="C24" s="11"/>
      <c r="D24" s="11"/>
      <c r="E24" s="11"/>
      <c r="F24" s="11"/>
      <c r="G24" s="17"/>
      <c r="H24" s="17"/>
      <c r="I24" s="17"/>
      <c r="J24" s="17"/>
      <c r="K24" s="17"/>
    </row>
    <row r="25" spans="1:11" hidden="1">
      <c r="A25" s="11" t="s">
        <v>32</v>
      </c>
      <c r="B25" s="11"/>
      <c r="C25" s="11"/>
      <c r="D25" s="11"/>
      <c r="E25" s="11"/>
      <c r="F25" s="11"/>
      <c r="G25" s="17"/>
      <c r="H25" s="17"/>
      <c r="I25" s="17"/>
      <c r="J25" s="17"/>
      <c r="K25" s="17"/>
    </row>
    <row r="26" spans="1:11" hidden="1">
      <c r="A26" s="10" t="s">
        <v>33</v>
      </c>
      <c r="B26" s="10"/>
      <c r="C26" s="10"/>
      <c r="D26" s="10"/>
      <c r="E26" s="10"/>
      <c r="F26" s="10"/>
      <c r="G26" s="17"/>
      <c r="H26" s="17"/>
      <c r="I26" s="17"/>
      <c r="J26" s="17"/>
      <c r="K26" s="17"/>
    </row>
    <row r="27" spans="1:11" hidden="1">
      <c r="A27" s="10" t="s">
        <v>34</v>
      </c>
      <c r="B27" s="10"/>
      <c r="C27" s="10"/>
      <c r="D27" s="10"/>
      <c r="E27" s="10"/>
      <c r="F27" s="10"/>
      <c r="G27" s="17"/>
      <c r="H27" s="17"/>
      <c r="I27" s="17"/>
      <c r="J27" s="17"/>
      <c r="K27" s="17"/>
    </row>
    <row r="28" spans="1:11" hidden="1">
      <c r="A28" s="10" t="s">
        <v>35</v>
      </c>
      <c r="B28" s="10"/>
      <c r="C28" s="10"/>
      <c r="D28" s="10"/>
      <c r="E28" s="10"/>
      <c r="F28" s="10"/>
      <c r="G28" s="17"/>
      <c r="H28" s="17"/>
      <c r="I28" s="17"/>
      <c r="J28" s="17"/>
      <c r="K28" s="17"/>
    </row>
    <row r="29" spans="1:11" hidden="1">
      <c r="A29" s="11" t="s">
        <v>36</v>
      </c>
      <c r="B29" s="11"/>
      <c r="C29" s="11"/>
      <c r="D29" s="11"/>
      <c r="E29" s="11"/>
      <c r="F29" s="11"/>
      <c r="G29" s="17"/>
      <c r="H29" s="17"/>
      <c r="I29" s="17"/>
      <c r="J29" s="17"/>
      <c r="K29" s="17"/>
    </row>
    <row r="30" spans="1:11" hidden="1">
      <c r="A30" s="11" t="s">
        <v>37</v>
      </c>
      <c r="B30" s="11"/>
      <c r="C30" s="11"/>
      <c r="D30" s="11"/>
      <c r="E30" s="11"/>
      <c r="F30" s="11"/>
      <c r="G30" s="17"/>
      <c r="H30" s="17"/>
      <c r="I30" s="17"/>
      <c r="J30" s="17"/>
      <c r="K30" s="17"/>
    </row>
    <row r="31" spans="1:11" hidden="1">
      <c r="A31" s="10" t="s">
        <v>38</v>
      </c>
      <c r="B31" s="45"/>
      <c r="C31" s="45"/>
      <c r="D31" s="45"/>
      <c r="E31" s="45"/>
      <c r="F31" s="45"/>
      <c r="G31" s="17"/>
      <c r="H31" s="17"/>
      <c r="I31" s="17"/>
      <c r="J31" s="17"/>
      <c r="K31" s="17"/>
    </row>
    <row r="32" spans="1:11" hidden="1">
      <c r="A32" s="10" t="s">
        <v>9</v>
      </c>
      <c r="B32" s="45"/>
      <c r="C32" s="45"/>
      <c r="D32" s="45"/>
      <c r="E32" s="45"/>
      <c r="F32" s="45"/>
      <c r="G32" s="17"/>
      <c r="H32" s="17"/>
      <c r="I32" s="17"/>
      <c r="J32" s="17"/>
      <c r="K32" s="17"/>
    </row>
    <row r="33" spans="1:11" hidden="1">
      <c r="A33" s="10" t="s">
        <v>39</v>
      </c>
      <c r="B33" s="45"/>
      <c r="C33" s="45"/>
      <c r="D33" s="45"/>
      <c r="E33" s="45"/>
      <c r="F33" s="45"/>
      <c r="G33" s="17"/>
      <c r="H33" s="17"/>
      <c r="I33" s="17"/>
      <c r="J33" s="17"/>
      <c r="K33" s="17"/>
    </row>
    <row r="34" spans="1:11" hidden="1">
      <c r="A34" s="11" t="s">
        <v>40</v>
      </c>
      <c r="B34" s="4"/>
      <c r="C34" s="4"/>
      <c r="D34" s="4"/>
      <c r="E34" s="4"/>
      <c r="F34" s="4"/>
      <c r="G34" s="17"/>
      <c r="H34" s="17"/>
      <c r="I34" s="17"/>
      <c r="J34" s="17"/>
      <c r="K34" s="17"/>
    </row>
    <row r="35" spans="1:11" hidden="1">
      <c r="A35" s="4" t="s">
        <v>41</v>
      </c>
      <c r="B35" s="4"/>
      <c r="C35" s="4"/>
      <c r="D35" s="4"/>
      <c r="E35" s="4"/>
      <c r="F35" s="4"/>
      <c r="G35" s="17"/>
      <c r="H35" s="17"/>
      <c r="I35" s="17"/>
      <c r="J35" s="17"/>
      <c r="K35" s="17"/>
    </row>
    <row r="36" spans="1:11" hidden="1">
      <c r="A36" s="4" t="s">
        <v>42</v>
      </c>
      <c r="B36" s="4"/>
      <c r="C36" s="4"/>
      <c r="D36" s="4"/>
      <c r="E36" s="4"/>
      <c r="F36" s="4"/>
      <c r="G36" s="17"/>
      <c r="H36" s="17"/>
      <c r="I36" s="17"/>
      <c r="J36" s="17"/>
      <c r="K36" s="17"/>
    </row>
    <row r="37" spans="1:11" hidden="1">
      <c r="A37" s="4" t="s">
        <v>43</v>
      </c>
      <c r="B37" s="4"/>
      <c r="C37" s="4"/>
      <c r="D37" s="4"/>
      <c r="E37" s="4"/>
      <c r="F37" s="4"/>
      <c r="G37" s="17"/>
      <c r="H37" s="17"/>
      <c r="I37" s="17"/>
      <c r="J37" s="17"/>
      <c r="K37" s="17"/>
    </row>
    <row r="38" spans="1:11" hidden="1">
      <c r="A38" s="4" t="s">
        <v>44</v>
      </c>
      <c r="B38" s="4"/>
      <c r="C38" s="4"/>
      <c r="D38" s="4"/>
      <c r="E38" s="4"/>
      <c r="F38" s="4"/>
      <c r="G38" s="17"/>
      <c r="H38" s="17"/>
      <c r="I38" s="17"/>
      <c r="J38" s="17"/>
      <c r="K38" s="17"/>
    </row>
    <row r="39" spans="1:11" hidden="1">
      <c r="A39" s="4" t="s">
        <v>45</v>
      </c>
      <c r="B39" s="4"/>
      <c r="C39" s="4"/>
      <c r="D39" s="4"/>
      <c r="E39" s="4"/>
      <c r="F39" s="4"/>
      <c r="G39" s="17"/>
      <c r="H39" s="17"/>
      <c r="I39" s="17"/>
      <c r="J39" s="17"/>
      <c r="K39" s="17"/>
    </row>
    <row r="40" spans="1:11" hidden="1">
      <c r="A40" s="46" t="s">
        <v>46</v>
      </c>
      <c r="B40" s="45"/>
      <c r="C40" s="45"/>
      <c r="D40" s="45"/>
      <c r="E40" s="45"/>
      <c r="F40" s="45"/>
      <c r="G40" s="17"/>
      <c r="H40" s="17"/>
      <c r="I40" s="17"/>
      <c r="J40" s="17"/>
      <c r="K40" s="17"/>
    </row>
    <row r="41" spans="1:11" hidden="1">
      <c r="A41" s="45" t="s">
        <v>47</v>
      </c>
      <c r="B41" s="45"/>
      <c r="C41" s="45"/>
      <c r="D41" s="45"/>
      <c r="E41" s="45"/>
      <c r="F41" s="45"/>
      <c r="G41" s="17"/>
      <c r="H41" s="17"/>
      <c r="I41" s="17"/>
      <c r="J41" s="17"/>
      <c r="K41" s="17"/>
    </row>
    <row r="42" spans="1:11" hidden="1">
      <c r="A42" s="38">
        <v>-20000</v>
      </c>
      <c r="B42" s="4"/>
      <c r="C42" s="4"/>
      <c r="D42" s="4"/>
      <c r="E42" s="4"/>
      <c r="F42" s="4"/>
      <c r="G42" s="17"/>
      <c r="H42" s="17"/>
      <c r="I42" s="17"/>
      <c r="J42" s="17"/>
      <c r="K42" s="17"/>
    </row>
    <row r="43" spans="1:11" ht="25.5" hidden="1">
      <c r="A43" s="60" t="s">
        <v>48</v>
      </c>
      <c r="B43" s="45"/>
      <c r="C43" s="45"/>
      <c r="D43" s="45"/>
      <c r="E43" s="45"/>
      <c r="F43" s="45"/>
      <c r="G43" s="17"/>
      <c r="H43" s="17"/>
      <c r="I43" s="17"/>
      <c r="J43" s="17"/>
      <c r="K43" s="17"/>
    </row>
    <row r="44" spans="1:11" ht="25.5" hidden="1">
      <c r="A44" s="60" t="s">
        <v>49</v>
      </c>
      <c r="B44" s="45"/>
      <c r="C44" s="45"/>
      <c r="D44" s="45"/>
      <c r="E44" s="45"/>
      <c r="F44" s="45"/>
      <c r="G44" s="17"/>
      <c r="H44" s="17"/>
      <c r="I44" s="17"/>
      <c r="J44" s="17"/>
      <c r="K44" s="17"/>
    </row>
    <row r="45" spans="1:11" ht="25.5" hidden="1">
      <c r="A45" s="61" t="s">
        <v>50</v>
      </c>
      <c r="B45" s="4"/>
      <c r="C45" s="4"/>
      <c r="D45" s="4"/>
      <c r="E45" s="4"/>
      <c r="F45" s="4"/>
      <c r="G45" s="17"/>
      <c r="H45" s="17"/>
      <c r="I45" s="17"/>
      <c r="J45" s="17"/>
      <c r="K45" s="17"/>
    </row>
    <row r="46" spans="1:11" ht="25.5" hidden="1">
      <c r="A46" s="61" t="s">
        <v>51</v>
      </c>
      <c r="B46" s="4"/>
      <c r="C46" s="4"/>
      <c r="D46" s="4"/>
      <c r="E46" s="4"/>
      <c r="F46" s="4"/>
      <c r="G46" s="17"/>
      <c r="H46" s="17"/>
      <c r="I46" s="17"/>
      <c r="J46" s="17"/>
      <c r="K46" s="17"/>
    </row>
    <row r="47" spans="1:11" ht="38.25" hidden="1">
      <c r="A47" s="61" t="s">
        <v>52</v>
      </c>
      <c r="B47" s="53"/>
      <c r="C47" s="53"/>
      <c r="D47" s="53"/>
      <c r="E47" s="11"/>
      <c r="F47" s="11"/>
      <c r="G47" s="17"/>
      <c r="H47" s="17"/>
      <c r="I47" s="17"/>
      <c r="J47" s="17"/>
      <c r="K47" s="17"/>
    </row>
    <row r="48" spans="1:11" ht="13.15" hidden="1">
      <c r="A48" s="58" t="s">
        <v>53</v>
      </c>
      <c r="B48" s="52"/>
      <c r="C48" s="52"/>
      <c r="D48" s="52"/>
      <c r="E48" s="10"/>
      <c r="F48" s="10" t="b">
        <v>1</v>
      </c>
      <c r="G48" s="17"/>
      <c r="H48" s="17"/>
      <c r="I48" s="17"/>
      <c r="J48" s="17"/>
      <c r="K48" s="17"/>
    </row>
    <row r="49" spans="1:11" ht="13.15" hidden="1">
      <c r="A49" s="59" t="s">
        <v>54</v>
      </c>
      <c r="B49" s="58"/>
      <c r="C49" s="58"/>
      <c r="D49" s="58"/>
      <c r="E49" s="10"/>
      <c r="F49" s="10" t="b">
        <v>0</v>
      </c>
      <c r="G49" s="17"/>
      <c r="H49" s="17"/>
      <c r="I49" s="17"/>
      <c r="J49" s="17"/>
      <c r="K49" s="17"/>
    </row>
    <row r="50" spans="1:11" ht="13.15" hidden="1">
      <c r="A50" s="62"/>
      <c r="B50" s="54">
        <f>COUNT(Travel!B12:B13)</f>
        <v>0</v>
      </c>
      <c r="C50" s="54"/>
      <c r="D50" s="54">
        <f>COUNTIF(Travel!D12:D13,"*")</f>
        <v>0</v>
      </c>
      <c r="E50" s="55"/>
      <c r="F50" s="55" t="b">
        <f>MIN(B50,D50)=MAX(B50,D50)</f>
        <v>1</v>
      </c>
      <c r="G50" s="17"/>
      <c r="H50" s="17"/>
      <c r="I50" s="17"/>
      <c r="J50" s="17"/>
      <c r="K50" s="17"/>
    </row>
    <row r="51" spans="1:11" ht="13.15" hidden="1">
      <c r="A51" s="62" t="s">
        <v>55</v>
      </c>
      <c r="B51" s="54">
        <f>COUNT(Travel!B18:B46)</f>
        <v>27</v>
      </c>
      <c r="C51" s="54"/>
      <c r="D51" s="54">
        <f>COUNTIF(Travel!D18:D46,"*")</f>
        <v>27</v>
      </c>
      <c r="E51" s="55"/>
      <c r="F51" s="55" t="b">
        <f>MIN(B51,D51)=MAX(B51,D51)</f>
        <v>1</v>
      </c>
    </row>
    <row r="52" spans="1:11" ht="13.15" hidden="1">
      <c r="A52" s="63"/>
      <c r="B52" s="54">
        <f>COUNT(Travel!B51:B55)</f>
        <v>4</v>
      </c>
      <c r="C52" s="54"/>
      <c r="D52" s="54">
        <f>COUNTIF(Travel!D51:D55,"*")</f>
        <v>4</v>
      </c>
      <c r="E52" s="55"/>
      <c r="F52" s="55" t="b">
        <f>MIN(B52,D52)=MAX(B52,D52)</f>
        <v>1</v>
      </c>
    </row>
    <row r="53" spans="1:11" ht="13.15" hidden="1">
      <c r="A53" s="64" t="s">
        <v>56</v>
      </c>
      <c r="B53" s="56">
        <f>COUNT(Hospitality!B11:B12)</f>
        <v>0</v>
      </c>
      <c r="C53" s="56"/>
      <c r="D53" s="56">
        <f>COUNTIF(Hospitality!D11:D12,"*")</f>
        <v>0</v>
      </c>
      <c r="E53" s="57"/>
      <c r="F53" s="57" t="b">
        <f>MIN(B53,D53)=MAX(B53,D53)</f>
        <v>1</v>
      </c>
    </row>
    <row r="54" spans="1:11" ht="13.15" hidden="1">
      <c r="A54" s="65" t="s">
        <v>57</v>
      </c>
      <c r="B54" s="55">
        <f>COUNT('All other expenses'!B11:B29)</f>
        <v>18</v>
      </c>
      <c r="C54" s="55"/>
      <c r="D54" s="55">
        <f>COUNTIF('All other expenses'!D11:D29,"*")</f>
        <v>14</v>
      </c>
      <c r="E54" s="55"/>
      <c r="F54" s="55" t="b">
        <f>MIN(B54,D54)=MAX(B54,D54)</f>
        <v>0</v>
      </c>
    </row>
    <row r="55" spans="1:11" ht="13.15" hidden="1">
      <c r="A55" s="64" t="s">
        <v>58</v>
      </c>
      <c r="B55" s="56">
        <f>COUNTIF('Gifts and benefits'!B11:B14,"*")</f>
        <v>3</v>
      </c>
      <c r="C55" s="56">
        <f>COUNTIF('Gifts and benefits'!C11:C14,"*")</f>
        <v>3</v>
      </c>
      <c r="D55" s="56"/>
      <c r="E55" s="56">
        <f>COUNTA('Gifts and benefits'!E11:E14)</f>
        <v>3</v>
      </c>
      <c r="F55" s="57" t="b">
        <f>MIN(B55,C55,E55)=MAX(B55,C55,E55)</f>
        <v>1</v>
      </c>
    </row>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$A$31</formula>
    </cfRule>
  </conditionalFormatting>
  <conditionalFormatting sqref="B8:F8">
    <cfRule type="cellIs" dxfId="0" priority="1" operator="equal">
      <formula>$A$33</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$A$31:$A$32</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2021-2022&amp;C
&amp;1#&amp;"Calibri,Regular"&amp;10&amp;K000000 [IN-CONFIDENCE]&amp;RWorksheet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7"/>
  <sheetViews>
    <sheetView showWhiteSpace="0" topLeftCell="A42" zoomScaleNormal="100" workbookViewId="0">
      <selection sqref="A1:E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5703125" customWidth="1"/>
    <col min="7" max="9" width="9.140625" hidden="1" customWidth="1"/>
    <col min="10" max="13" width="0" hidden="1" customWidth="1"/>
    <col min="14" max="16384" width="9.140625" hidden="1"/>
  </cols>
  <sheetData>
    <row r="1" spans="1:6" ht="26.25" customHeight="1">
      <c r="A1" s="118" t="s">
        <v>59</v>
      </c>
      <c r="B1" s="118"/>
      <c r="C1" s="118"/>
      <c r="D1" s="118"/>
      <c r="E1" s="118"/>
      <c r="F1" s="17"/>
    </row>
    <row r="2" spans="1:6" ht="21" customHeight="1">
      <c r="A2" s="3" t="s">
        <v>1</v>
      </c>
      <c r="B2" s="121" t="str">
        <f>'Summary and sign-off'!B2:F2</f>
        <v xml:space="preserve">Ministry of Housing and Urban Development </v>
      </c>
      <c r="C2" s="121"/>
      <c r="D2" s="121"/>
      <c r="E2" s="121"/>
      <c r="F2" s="17"/>
    </row>
    <row r="3" spans="1:6" ht="21" customHeight="1">
      <c r="A3" s="3" t="s">
        <v>3</v>
      </c>
      <c r="B3" s="121" t="str">
        <f>'Summary and sign-off'!B3:F3</f>
        <v>Andrew Crisp</v>
      </c>
      <c r="C3" s="121"/>
      <c r="D3" s="121"/>
      <c r="E3" s="121"/>
      <c r="F3" s="17"/>
    </row>
    <row r="4" spans="1:6" ht="21" customHeight="1">
      <c r="A4" s="3" t="s">
        <v>5</v>
      </c>
      <c r="B4" s="121">
        <f>'Summary and sign-off'!B4:F4</f>
        <v>44378</v>
      </c>
      <c r="C4" s="121"/>
      <c r="D4" s="121"/>
      <c r="E4" s="121"/>
      <c r="F4" s="17"/>
    </row>
    <row r="5" spans="1:6" ht="21" customHeight="1">
      <c r="A5" s="3" t="s">
        <v>6</v>
      </c>
      <c r="B5" s="121">
        <f>'Summary and sign-off'!B5:F5</f>
        <v>44742</v>
      </c>
      <c r="C5" s="121"/>
      <c r="D5" s="121"/>
      <c r="E5" s="121"/>
      <c r="F5" s="17"/>
    </row>
    <row r="6" spans="1:6" ht="21" customHeight="1">
      <c r="A6" s="3" t="s">
        <v>60</v>
      </c>
      <c r="B6" s="117" t="s">
        <v>29</v>
      </c>
      <c r="C6" s="117"/>
      <c r="D6" s="117"/>
      <c r="E6" s="117"/>
      <c r="F6" s="17"/>
    </row>
    <row r="7" spans="1:6" ht="21" customHeight="1">
      <c r="A7" s="3" t="s">
        <v>7</v>
      </c>
      <c r="B7" s="117" t="s">
        <v>32</v>
      </c>
      <c r="C7" s="117"/>
      <c r="D7" s="117"/>
      <c r="E7" s="117"/>
      <c r="F7" s="17"/>
    </row>
    <row r="8" spans="1:6" ht="36" customHeight="1">
      <c r="A8" s="127" t="s">
        <v>61</v>
      </c>
      <c r="B8" s="128"/>
      <c r="C8" s="128"/>
      <c r="D8" s="128"/>
      <c r="E8" s="128"/>
      <c r="F8" s="19"/>
    </row>
    <row r="9" spans="1:6" ht="36" customHeight="1">
      <c r="A9" s="129" t="s">
        <v>62</v>
      </c>
      <c r="B9" s="130"/>
      <c r="C9" s="130"/>
      <c r="D9" s="130"/>
      <c r="E9" s="130"/>
      <c r="F9" s="19"/>
    </row>
    <row r="10" spans="1:6" ht="24.75" customHeight="1">
      <c r="A10" s="126" t="s">
        <v>63</v>
      </c>
      <c r="B10" s="126"/>
      <c r="C10" s="126"/>
      <c r="D10" s="126"/>
      <c r="E10" s="126"/>
      <c r="F10" s="29"/>
    </row>
    <row r="11" spans="1:6" ht="27" customHeight="1">
      <c r="A11" s="24" t="s">
        <v>64</v>
      </c>
      <c r="B11" s="24" t="s">
        <v>14</v>
      </c>
      <c r="C11" s="24" t="s">
        <v>65</v>
      </c>
      <c r="D11" s="24" t="s">
        <v>66</v>
      </c>
      <c r="E11" s="24" t="s">
        <v>67</v>
      </c>
      <c r="F11" s="30"/>
    </row>
    <row r="12" spans="1:6" s="2" customFormat="1" ht="25.5" customHeight="1">
      <c r="A12" s="105" t="s">
        <v>68</v>
      </c>
      <c r="B12" s="83"/>
      <c r="C12" s="84"/>
      <c r="D12" s="132"/>
      <c r="E12" s="133"/>
      <c r="F12" s="1"/>
    </row>
    <row r="13" spans="1:6" s="2" customFormat="1" ht="25.5" customHeight="1">
      <c r="A13" s="131"/>
      <c r="B13" s="131"/>
      <c r="C13" s="131"/>
      <c r="D13" s="131"/>
      <c r="E13" s="131"/>
      <c r="F13" s="1"/>
    </row>
    <row r="14" spans="1:6" ht="24.75" customHeight="1">
      <c r="A14" s="51" t="s">
        <v>69</v>
      </c>
      <c r="B14" s="107">
        <f>SUM(B11:B13)</f>
        <v>0</v>
      </c>
      <c r="C14" s="93"/>
      <c r="D14" s="122"/>
      <c r="E14" s="122"/>
      <c r="F14" s="29"/>
    </row>
    <row r="15" spans="1:6" ht="15.75" customHeight="1">
      <c r="A15" s="123"/>
      <c r="B15" s="123"/>
      <c r="C15" s="123"/>
      <c r="D15" s="123"/>
      <c r="E15" s="123"/>
      <c r="F15" s="29"/>
    </row>
    <row r="16" spans="1:6" ht="27" customHeight="1">
      <c r="A16" s="126" t="s">
        <v>70</v>
      </c>
      <c r="B16" s="126"/>
      <c r="C16" s="126"/>
      <c r="D16" s="126"/>
      <c r="E16" s="126"/>
      <c r="F16" s="30"/>
    </row>
    <row r="17" spans="1:6" s="2" customFormat="1" ht="25.5" customHeight="1">
      <c r="A17" s="24" t="s">
        <v>71</v>
      </c>
      <c r="B17" s="24" t="s">
        <v>14</v>
      </c>
      <c r="C17" s="24" t="s">
        <v>72</v>
      </c>
      <c r="D17" s="24" t="s">
        <v>66</v>
      </c>
      <c r="E17" s="24" t="s">
        <v>67</v>
      </c>
      <c r="F17" s="95"/>
    </row>
    <row r="18" spans="1:6" s="2" customFormat="1" ht="25.5" customHeight="1">
      <c r="A18" s="82" t="s">
        <v>73</v>
      </c>
      <c r="B18" s="94">
        <v>328.13</v>
      </c>
      <c r="C18" s="84" t="s">
        <v>74</v>
      </c>
      <c r="D18" s="84" t="s">
        <v>75</v>
      </c>
      <c r="E18" s="84" t="s">
        <v>76</v>
      </c>
      <c r="F18" s="95"/>
    </row>
    <row r="19" spans="1:6" s="2" customFormat="1" ht="25.5" customHeight="1">
      <c r="A19" s="82"/>
      <c r="B19" s="94">
        <v>60.2</v>
      </c>
      <c r="C19" s="84"/>
      <c r="D19" s="84" t="s">
        <v>77</v>
      </c>
      <c r="E19" s="84" t="s">
        <v>76</v>
      </c>
      <c r="F19" s="95"/>
    </row>
    <row r="20" spans="1:6" s="2" customFormat="1" ht="25.5" customHeight="1">
      <c r="A20" s="82"/>
      <c r="B20" s="94">
        <v>36</v>
      </c>
      <c r="C20" s="84"/>
      <c r="D20" s="84" t="s">
        <v>78</v>
      </c>
      <c r="E20" s="84" t="s">
        <v>76</v>
      </c>
      <c r="F20" s="95"/>
    </row>
    <row r="21" spans="1:6" s="2" customFormat="1" ht="25.5" customHeight="1">
      <c r="A21" s="82"/>
      <c r="B21" s="94">
        <v>72</v>
      </c>
      <c r="C21" s="84"/>
      <c r="D21" s="85" t="s">
        <v>79</v>
      </c>
      <c r="E21" s="84" t="s">
        <v>80</v>
      </c>
      <c r="F21" s="95"/>
    </row>
    <row r="22" spans="1:6" s="2" customFormat="1" ht="25.5" customHeight="1">
      <c r="A22" s="82"/>
      <c r="B22" s="94">
        <v>459.12</v>
      </c>
      <c r="C22" s="84"/>
      <c r="D22" s="84" t="s">
        <v>81</v>
      </c>
      <c r="E22" s="84" t="s">
        <v>76</v>
      </c>
      <c r="F22" s="95"/>
    </row>
    <row r="23" spans="1:6" s="2" customFormat="1" ht="25.5" customHeight="1">
      <c r="A23" s="82" t="s">
        <v>82</v>
      </c>
      <c r="B23" s="94">
        <v>433.2</v>
      </c>
      <c r="C23" s="84" t="s">
        <v>83</v>
      </c>
      <c r="D23" s="84" t="s">
        <v>84</v>
      </c>
      <c r="E23" s="84" t="s">
        <v>85</v>
      </c>
      <c r="F23" s="95"/>
    </row>
    <row r="24" spans="1:6" s="2" customFormat="1" ht="25.5" customHeight="1">
      <c r="A24" s="82"/>
      <c r="B24" s="94">
        <v>61.5</v>
      </c>
      <c r="C24" s="84"/>
      <c r="D24" s="85" t="s">
        <v>86</v>
      </c>
      <c r="E24" s="84" t="s">
        <v>80</v>
      </c>
      <c r="F24" s="95"/>
    </row>
    <row r="25" spans="1:6" s="2" customFormat="1" ht="25.5" customHeight="1">
      <c r="A25" s="82"/>
      <c r="B25" s="94">
        <v>177.55</v>
      </c>
      <c r="C25" s="84"/>
      <c r="D25" s="84" t="s">
        <v>87</v>
      </c>
      <c r="E25" s="84" t="s">
        <v>85</v>
      </c>
      <c r="F25" s="95"/>
    </row>
    <row r="26" spans="1:6" s="2" customFormat="1" ht="25.5" customHeight="1">
      <c r="A26" s="82" t="s">
        <v>88</v>
      </c>
      <c r="B26" s="94">
        <v>461.15</v>
      </c>
      <c r="C26" s="84" t="s">
        <v>89</v>
      </c>
      <c r="D26" s="84" t="s">
        <v>90</v>
      </c>
      <c r="E26" s="84" t="s">
        <v>91</v>
      </c>
      <c r="F26" s="95"/>
    </row>
    <row r="27" spans="1:6" s="2" customFormat="1" ht="25.5" customHeight="1">
      <c r="A27" s="82"/>
      <c r="B27" s="94">
        <v>78.900000000000006</v>
      </c>
      <c r="C27" s="84"/>
      <c r="D27" s="84" t="s">
        <v>92</v>
      </c>
      <c r="E27" s="84" t="s">
        <v>91</v>
      </c>
      <c r="F27" s="95"/>
    </row>
    <row r="28" spans="1:6" s="2" customFormat="1" ht="25.5" customHeight="1">
      <c r="A28" s="82"/>
      <c r="B28" s="94">
        <v>75.2</v>
      </c>
      <c r="C28" s="84"/>
      <c r="D28" s="84" t="s">
        <v>93</v>
      </c>
      <c r="E28" s="84" t="s">
        <v>91</v>
      </c>
      <c r="F28" s="95"/>
    </row>
    <row r="29" spans="1:6" s="2" customFormat="1" ht="25.5" customHeight="1">
      <c r="A29" s="82"/>
      <c r="B29" s="94">
        <v>53.5</v>
      </c>
      <c r="C29" s="84"/>
      <c r="D29" s="85" t="s">
        <v>86</v>
      </c>
      <c r="E29" s="84" t="s">
        <v>80</v>
      </c>
      <c r="F29" s="95"/>
    </row>
    <row r="30" spans="1:6" s="2" customFormat="1" ht="25.5" customHeight="1">
      <c r="A30" s="82"/>
      <c r="B30" s="94">
        <v>169.35</v>
      </c>
      <c r="C30" s="84"/>
      <c r="D30" s="84" t="s">
        <v>94</v>
      </c>
      <c r="E30" s="84" t="s">
        <v>91</v>
      </c>
      <c r="F30" s="95"/>
    </row>
    <row r="31" spans="1:6" s="2" customFormat="1" ht="25.5" customHeight="1">
      <c r="A31" s="82" t="s">
        <v>95</v>
      </c>
      <c r="B31" s="94">
        <v>478.14</v>
      </c>
      <c r="C31" s="84" t="s">
        <v>96</v>
      </c>
      <c r="D31" s="84" t="s">
        <v>97</v>
      </c>
      <c r="E31" s="84" t="s">
        <v>98</v>
      </c>
      <c r="F31" s="99"/>
    </row>
    <row r="32" spans="1:6" s="2" customFormat="1" ht="25.5" customHeight="1">
      <c r="A32" s="82" t="s">
        <v>99</v>
      </c>
      <c r="B32" s="94">
        <v>694.44</v>
      </c>
      <c r="C32" s="84" t="s">
        <v>100</v>
      </c>
      <c r="D32" s="84" t="s">
        <v>101</v>
      </c>
      <c r="E32" s="84" t="s">
        <v>102</v>
      </c>
      <c r="F32" s="99"/>
    </row>
    <row r="33" spans="1:6" s="2" customFormat="1" ht="25.5" customHeight="1">
      <c r="A33" s="82"/>
      <c r="B33" s="94">
        <v>190</v>
      </c>
      <c r="C33" s="84"/>
      <c r="D33" s="84" t="s">
        <v>103</v>
      </c>
      <c r="E33" s="84" t="s">
        <v>102</v>
      </c>
      <c r="F33" s="99"/>
    </row>
    <row r="34" spans="1:6" s="2" customFormat="1" ht="25.5" customHeight="1">
      <c r="A34" s="82"/>
      <c r="B34" s="94">
        <v>60</v>
      </c>
      <c r="C34" s="84"/>
      <c r="D34" s="84" t="s">
        <v>86</v>
      </c>
      <c r="E34" s="84" t="s">
        <v>80</v>
      </c>
      <c r="F34" s="99"/>
    </row>
    <row r="35" spans="1:6" s="2" customFormat="1" ht="25.5" customHeight="1">
      <c r="A35" s="96" t="s">
        <v>104</v>
      </c>
      <c r="B35" s="94">
        <v>431.52</v>
      </c>
      <c r="C35" s="84" t="s">
        <v>105</v>
      </c>
      <c r="D35" s="84" t="s">
        <v>90</v>
      </c>
      <c r="E35" s="84" t="s">
        <v>91</v>
      </c>
      <c r="F35" s="99"/>
    </row>
    <row r="36" spans="1:6" s="2" customFormat="1" ht="25.5" customHeight="1">
      <c r="A36" s="96"/>
      <c r="B36" s="94">
        <v>45</v>
      </c>
      <c r="C36" s="103"/>
      <c r="D36" s="85" t="s">
        <v>106</v>
      </c>
      <c r="E36" s="84" t="s">
        <v>80</v>
      </c>
      <c r="F36" s="99"/>
    </row>
    <row r="37" spans="1:6" s="102" customFormat="1" ht="25.5" customHeight="1">
      <c r="A37" s="96"/>
      <c r="B37" s="94">
        <v>185.35</v>
      </c>
      <c r="C37" s="98"/>
      <c r="D37" s="84" t="s">
        <v>87</v>
      </c>
      <c r="E37" s="84" t="s">
        <v>91</v>
      </c>
      <c r="F37" s="99"/>
    </row>
    <row r="38" spans="1:6" s="102" customFormat="1" ht="25.5" customHeight="1">
      <c r="A38" s="96" t="s">
        <v>107</v>
      </c>
      <c r="B38" s="94">
        <v>572.07000000000005</v>
      </c>
      <c r="C38" s="84" t="s">
        <v>105</v>
      </c>
      <c r="D38" s="84" t="s">
        <v>101</v>
      </c>
      <c r="E38" s="84" t="s">
        <v>102</v>
      </c>
      <c r="F38" s="99"/>
    </row>
    <row r="39" spans="1:6" s="102" customFormat="1" ht="25.5" customHeight="1">
      <c r="A39" s="82"/>
      <c r="B39" s="94">
        <v>190</v>
      </c>
      <c r="C39" s="84"/>
      <c r="D39" s="84" t="s">
        <v>103</v>
      </c>
      <c r="E39" s="84" t="s">
        <v>102</v>
      </c>
      <c r="F39" s="101"/>
    </row>
    <row r="40" spans="1:6" s="102" customFormat="1" ht="25.5" customHeight="1">
      <c r="A40" s="82"/>
      <c r="B40" s="104">
        <v>63.5</v>
      </c>
      <c r="C40" s="85"/>
      <c r="D40" s="85" t="s">
        <v>86</v>
      </c>
      <c r="E40" s="84" t="s">
        <v>80</v>
      </c>
      <c r="F40" s="101"/>
    </row>
    <row r="41" spans="1:6" s="2" customFormat="1" ht="25.5" customHeight="1">
      <c r="A41" s="96" t="s">
        <v>108</v>
      </c>
      <c r="B41" s="94">
        <v>599.38</v>
      </c>
      <c r="C41" s="84" t="s">
        <v>100</v>
      </c>
      <c r="D41" s="84" t="s">
        <v>101</v>
      </c>
      <c r="E41" s="84" t="s">
        <v>102</v>
      </c>
      <c r="F41" s="99"/>
    </row>
    <row r="42" spans="1:6" s="2" customFormat="1" ht="25.5" customHeight="1">
      <c r="A42" s="100"/>
      <c r="B42" s="94">
        <v>190</v>
      </c>
      <c r="C42" s="84"/>
      <c r="D42" s="84" t="s">
        <v>103</v>
      </c>
      <c r="E42" s="84" t="s">
        <v>102</v>
      </c>
      <c r="F42" s="99"/>
    </row>
    <row r="43" spans="1:6" s="2" customFormat="1" ht="25.5" customHeight="1">
      <c r="A43" s="100"/>
      <c r="B43" s="94">
        <v>70</v>
      </c>
      <c r="C43" s="98"/>
      <c r="D43" s="85" t="s">
        <v>86</v>
      </c>
      <c r="E43" s="84" t="s">
        <v>80</v>
      </c>
      <c r="F43" s="99"/>
    </row>
    <row r="44" spans="1:6" s="2" customFormat="1" ht="25.5" customHeight="1">
      <c r="A44" s="100"/>
      <c r="B44" s="94">
        <v>219.35</v>
      </c>
      <c r="C44" s="84"/>
      <c r="D44" s="85" t="s">
        <v>94</v>
      </c>
      <c r="E44" s="84" t="s">
        <v>102</v>
      </c>
      <c r="F44" s="1"/>
    </row>
    <row r="45" spans="1:6" ht="25.5" customHeight="1">
      <c r="A45" s="82"/>
      <c r="B45" s="83"/>
      <c r="C45" s="84"/>
      <c r="D45" s="84"/>
      <c r="E45" s="84"/>
      <c r="F45" s="17"/>
    </row>
    <row r="46" spans="1:6" ht="25.5" customHeight="1">
      <c r="A46" s="73"/>
      <c r="B46" s="74"/>
      <c r="C46" s="75"/>
      <c r="D46" s="75"/>
      <c r="E46" s="76"/>
      <c r="F46" s="17"/>
    </row>
    <row r="47" spans="1:6" ht="25.5" customHeight="1">
      <c r="A47" s="51" t="s">
        <v>109</v>
      </c>
      <c r="B47" s="107">
        <f>SUM(B18:B46)</f>
        <v>6454.55</v>
      </c>
      <c r="C47" s="93"/>
      <c r="D47" s="125"/>
      <c r="E47" s="125"/>
      <c r="F47" s="17"/>
    </row>
    <row r="48" spans="1:6" ht="14.25" customHeight="1">
      <c r="A48" s="124"/>
      <c r="B48" s="124"/>
      <c r="C48" s="124"/>
      <c r="D48" s="124"/>
      <c r="E48" s="124"/>
      <c r="F48" s="28"/>
    </row>
    <row r="49" spans="1:6" s="2" customFormat="1" ht="25.5" customHeight="1">
      <c r="A49" s="126" t="s">
        <v>110</v>
      </c>
      <c r="B49" s="126"/>
      <c r="C49" s="126"/>
      <c r="D49" s="126"/>
      <c r="E49" s="126"/>
      <c r="F49" s="1"/>
    </row>
    <row r="50" spans="1:6" s="2" customFormat="1" ht="25.5" customHeight="1">
      <c r="A50" s="24" t="s">
        <v>71</v>
      </c>
      <c r="B50" s="24" t="s">
        <v>14</v>
      </c>
      <c r="C50" s="24" t="s">
        <v>111</v>
      </c>
      <c r="D50" s="24" t="s">
        <v>112</v>
      </c>
      <c r="E50" s="24" t="s">
        <v>67</v>
      </c>
      <c r="F50" s="1"/>
    </row>
    <row r="51" spans="1:6" s="2" customFormat="1" ht="25.5" customHeight="1">
      <c r="A51" s="96">
        <v>44393</v>
      </c>
      <c r="B51" s="94">
        <v>26.8</v>
      </c>
      <c r="C51" s="84" t="s">
        <v>113</v>
      </c>
      <c r="D51" s="84" t="s">
        <v>114</v>
      </c>
      <c r="E51" s="84" t="s">
        <v>76</v>
      </c>
      <c r="F51" s="1"/>
    </row>
    <row r="52" spans="1:6" s="2" customFormat="1" ht="25.5" customHeight="1">
      <c r="A52" s="96">
        <v>44405</v>
      </c>
      <c r="B52" s="94">
        <v>9.64</v>
      </c>
      <c r="C52" s="85" t="s">
        <v>115</v>
      </c>
      <c r="D52" s="85" t="s">
        <v>116</v>
      </c>
      <c r="E52" s="84" t="s">
        <v>85</v>
      </c>
      <c r="F52" s="1"/>
    </row>
    <row r="53" spans="1:6" s="2" customFormat="1" ht="25.5" customHeight="1">
      <c r="A53" s="96">
        <v>44414</v>
      </c>
      <c r="B53" s="94">
        <v>10</v>
      </c>
      <c r="C53" s="85" t="s">
        <v>117</v>
      </c>
      <c r="D53" s="85" t="s">
        <v>118</v>
      </c>
      <c r="E53" s="84" t="s">
        <v>91</v>
      </c>
      <c r="F53" s="1"/>
    </row>
    <row r="54" spans="1:6" s="2" customFormat="1" ht="25.5" customHeight="1">
      <c r="A54" s="96">
        <v>44743</v>
      </c>
      <c r="B54" s="94">
        <v>80</v>
      </c>
      <c r="C54" s="85" t="s">
        <v>119</v>
      </c>
      <c r="D54" s="85" t="s">
        <v>120</v>
      </c>
      <c r="E54" s="84" t="s">
        <v>121</v>
      </c>
      <c r="F54" s="1"/>
    </row>
    <row r="55" spans="1:6" ht="25.5" customHeight="1">
      <c r="A55" s="82"/>
      <c r="B55" s="83"/>
      <c r="C55" s="84"/>
      <c r="D55" s="84"/>
      <c r="E55" s="84"/>
      <c r="F55" s="17"/>
    </row>
    <row r="56" spans="1:6" ht="25.5" customHeight="1">
      <c r="A56" s="51" t="s">
        <v>122</v>
      </c>
      <c r="B56" s="107">
        <f>SUM(B51:B55)</f>
        <v>126.44</v>
      </c>
      <c r="C56" s="93"/>
      <c r="D56" s="125"/>
      <c r="E56" s="125"/>
      <c r="F56" s="17"/>
    </row>
    <row r="57" spans="1:6">
      <c r="A57" s="17"/>
      <c r="B57" s="44"/>
      <c r="D57" s="17"/>
      <c r="E57" s="17"/>
      <c r="F57" s="17"/>
    </row>
    <row r="58" spans="1:6" ht="13.9">
      <c r="A58" s="31" t="s">
        <v>123</v>
      </c>
      <c r="B58" s="108">
        <f>B47+B56</f>
        <v>6580.99</v>
      </c>
      <c r="C58" s="32"/>
      <c r="D58" s="32"/>
      <c r="E58" s="32"/>
      <c r="F58" s="17"/>
    </row>
    <row r="59" spans="1:6" ht="18" customHeight="1">
      <c r="A59" s="17"/>
      <c r="B59" s="19"/>
      <c r="C59" s="17"/>
      <c r="D59" s="17"/>
      <c r="E59" s="17"/>
      <c r="F59" s="17"/>
    </row>
    <row r="60" spans="1:6" ht="13.5" hidden="1" customHeight="1">
      <c r="A60" s="20"/>
      <c r="B60" s="19"/>
      <c r="C60" s="17"/>
      <c r="D60" s="17"/>
      <c r="E60" s="17"/>
      <c r="F60" s="17"/>
    </row>
    <row r="61" spans="1:6" ht="13.5" hidden="1" customHeight="1">
      <c r="A61" s="20"/>
      <c r="B61" s="17"/>
      <c r="D61" s="17"/>
      <c r="F61" s="17"/>
    </row>
    <row r="62" spans="1:6" s="114" customFormat="1" ht="13.5" hidden="1" customHeight="1">
      <c r="A62" s="39"/>
      <c r="F62" s="115"/>
    </row>
    <row r="63" spans="1:6" hidden="1">
      <c r="A63" s="20"/>
      <c r="B63" s="20"/>
      <c r="C63" s="20"/>
      <c r="D63" s="20"/>
      <c r="F63" s="17"/>
    </row>
    <row r="64" spans="1:6" hidden="1">
      <c r="A64" s="26"/>
      <c r="B64" s="17"/>
      <c r="C64" s="17"/>
      <c r="D64" s="17"/>
      <c r="E64" s="17"/>
    </row>
    <row r="65" spans="1:6" hidden="1">
      <c r="A65" s="26"/>
      <c r="B65" s="17"/>
      <c r="C65" s="17"/>
      <c r="D65" s="17"/>
      <c r="E65" s="17"/>
    </row>
    <row r="68" spans="1:6" ht="15" hidden="1" customHeight="1"/>
    <row r="71" spans="1:6" hidden="1">
      <c r="F71" s="17"/>
    </row>
    <row r="72" spans="1:6" hidden="1">
      <c r="F72" s="17"/>
    </row>
    <row r="73" spans="1:6" hidden="1">
      <c r="A73" s="26"/>
      <c r="B73" s="17"/>
      <c r="C73" s="17"/>
      <c r="D73" s="17"/>
      <c r="E73" s="17"/>
      <c r="F73" s="17"/>
    </row>
    <row r="74" spans="1:6" hidden="1">
      <c r="A74" s="26"/>
      <c r="B74" s="17"/>
      <c r="C74" s="17"/>
      <c r="D74" s="17"/>
      <c r="E74" s="17"/>
      <c r="F74" s="17"/>
    </row>
    <row r="75" spans="1:6" hidden="1">
      <c r="A75" s="26"/>
      <c r="B75" s="17"/>
      <c r="C75" s="17"/>
      <c r="D75" s="17"/>
      <c r="E75" s="17"/>
      <c r="F75" s="17"/>
    </row>
    <row r="76" spans="1:6" hidden="1">
      <c r="A76" s="26"/>
      <c r="B76" s="17"/>
      <c r="C76" s="17"/>
      <c r="D76" s="17"/>
      <c r="E76" s="17"/>
    </row>
    <row r="77" spans="1:6" hidden="1">
      <c r="A77" s="26"/>
      <c r="B77" s="17"/>
      <c r="C77" s="17"/>
      <c r="D77" s="17"/>
      <c r="E77" s="17"/>
    </row>
  </sheetData>
  <sheetProtection formatCells="0" formatRows="0" insertColumns="0" insertRows="0" deleteRows="0"/>
  <mergeCells count="19">
    <mergeCell ref="D56:E56"/>
    <mergeCell ref="A1:E1"/>
    <mergeCell ref="A16:E16"/>
    <mergeCell ref="A49:E49"/>
    <mergeCell ref="B2:E2"/>
    <mergeCell ref="B3:E3"/>
    <mergeCell ref="B4:E4"/>
    <mergeCell ref="A8:E8"/>
    <mergeCell ref="A9:E9"/>
    <mergeCell ref="B6:E6"/>
    <mergeCell ref="D47:E47"/>
    <mergeCell ref="A10:E10"/>
    <mergeCell ref="A13:E13"/>
    <mergeCell ref="D12:E12"/>
    <mergeCell ref="B7:E7"/>
    <mergeCell ref="B5:E5"/>
    <mergeCell ref="D14:E14"/>
    <mergeCell ref="A15:E15"/>
    <mergeCell ref="A48:E48"/>
  </mergeCells>
  <dataValidations xWindow="825" yWindow="47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1:A53 A4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4:A55 A12 A26:A45" xr:uid="{67A21C94-90C0-4AFE-B6AC-F64AD77E4F2B}">
      <formula1>$B$4</formula1>
      <formula2>$B$5</formula2>
    </dataValidation>
  </dataValidations>
  <pageMargins left="0.25" right="0.25" top="0.75" bottom="0.75" header="0.3" footer="0.3"/>
  <pageSetup paperSize="8" scale="75" fitToHeight="0" orientation="portrait" r:id="rId1"/>
  <headerFooter alignWithMargins="0">
    <oddFooter>&amp;LCE Expense Disclosure Workbook 2021-22&amp;C
&amp;1#&amp;"Calibri,Regular"&amp;10&amp;K000000 [IN-CONFIDENCE]&amp;RWorksheet - Travel</oddFooter>
  </headerFooter>
  <legacyDrawing r:id="rId2"/>
  <extLst>
    <ext xmlns:x14="http://schemas.microsoft.com/office/spreadsheetml/2009/9/main" uri="{CCE6A557-97BC-4b89-ADB6-D9C93CAAB3DF}">
      <x14:dataValidations xmlns:xm="http://schemas.microsoft.com/office/excel/2006/main" xWindow="825" yWindow="47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sign-off'!$A$24:$A$25</xm:f>
          </x14:formula1>
          <xm:sqref>B7:E7</xm:sqref>
        </x14:dataValidation>
        <x14:dataValidation type="decimal" operator="greaterThan" allowBlank="1" showInputMessage="1" showErrorMessage="1" error="This cell must contain a dollar figure" xr:uid="{00000000-0002-0000-0200-000004000000}">
          <x14:formula1>
            <xm:f>'Summary and sign-off'!$A$42</xm:f>
          </x14:formula1>
          <xm:sqref>B51:B55 B12 B26:B46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21"/>
  <sheetViews>
    <sheetView zoomScaleNormal="100" workbookViewId="0">
      <selection sqref="A1:E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42578125" customWidth="1"/>
    <col min="7" max="10" width="9.140625" hidden="1" customWidth="1"/>
    <col min="11" max="13" width="0" hidden="1" customWidth="1"/>
  </cols>
  <sheetData>
    <row r="1" spans="1:6" ht="26.25" customHeight="1">
      <c r="A1" s="118" t="s">
        <v>59</v>
      </c>
      <c r="B1" s="118"/>
      <c r="C1" s="118"/>
      <c r="D1" s="118"/>
      <c r="E1" s="118"/>
    </row>
    <row r="2" spans="1:6" ht="21" customHeight="1">
      <c r="A2" s="3" t="s">
        <v>1</v>
      </c>
      <c r="B2" s="121" t="str">
        <f>'Summary and sign-off'!B2:F2</f>
        <v xml:space="preserve">Ministry of Housing and Urban Development </v>
      </c>
      <c r="C2" s="121"/>
      <c r="D2" s="121"/>
      <c r="E2" s="121"/>
    </row>
    <row r="3" spans="1:6" ht="21" customHeight="1">
      <c r="A3" s="3" t="s">
        <v>3</v>
      </c>
      <c r="B3" s="121" t="str">
        <f>'Summary and sign-off'!B3:F3</f>
        <v>Andrew Crisp</v>
      </c>
      <c r="C3" s="121"/>
      <c r="D3" s="121"/>
      <c r="E3" s="121"/>
    </row>
    <row r="4" spans="1:6" ht="21" customHeight="1">
      <c r="A4" s="3" t="s">
        <v>5</v>
      </c>
      <c r="B4" s="121">
        <f>'Summary and sign-off'!B4:F4</f>
        <v>44378</v>
      </c>
      <c r="C4" s="121"/>
      <c r="D4" s="121"/>
      <c r="E4" s="121"/>
    </row>
    <row r="5" spans="1:6" ht="21" customHeight="1">
      <c r="A5" s="3" t="s">
        <v>6</v>
      </c>
      <c r="B5" s="121">
        <f>'Summary and sign-off'!B5:F5</f>
        <v>44742</v>
      </c>
      <c r="C5" s="121"/>
      <c r="D5" s="121"/>
      <c r="E5" s="121"/>
    </row>
    <row r="6" spans="1:6" ht="21" customHeight="1">
      <c r="A6" s="3" t="s">
        <v>60</v>
      </c>
      <c r="B6" s="138" t="s">
        <v>29</v>
      </c>
      <c r="C6" s="138"/>
      <c r="D6" s="138"/>
      <c r="E6" s="138"/>
      <c r="F6" s="109"/>
    </row>
    <row r="7" spans="1:6" ht="21" customHeight="1">
      <c r="A7" s="3" t="s">
        <v>7</v>
      </c>
      <c r="B7" s="117" t="s">
        <v>32</v>
      </c>
      <c r="C7" s="117"/>
      <c r="D7" s="117"/>
      <c r="E7" s="117"/>
    </row>
    <row r="8" spans="1:6" ht="35.25" customHeight="1">
      <c r="A8" s="136" t="s">
        <v>124</v>
      </c>
      <c r="B8" s="136"/>
      <c r="C8" s="137"/>
      <c r="D8" s="137"/>
      <c r="E8" s="137"/>
      <c r="F8" s="27"/>
    </row>
    <row r="9" spans="1:6" ht="35.25" customHeight="1">
      <c r="A9" s="134" t="s">
        <v>125</v>
      </c>
      <c r="B9" s="135"/>
      <c r="C9" s="135"/>
      <c r="D9" s="135"/>
      <c r="E9" s="135"/>
      <c r="F9" s="27"/>
    </row>
    <row r="10" spans="1:6" ht="27" customHeight="1">
      <c r="A10" s="24" t="s">
        <v>64</v>
      </c>
      <c r="B10" s="24" t="s">
        <v>14</v>
      </c>
      <c r="C10" s="24" t="s">
        <v>126</v>
      </c>
      <c r="D10" s="24" t="s">
        <v>127</v>
      </c>
      <c r="E10" s="24" t="s">
        <v>67</v>
      </c>
      <c r="F10" s="20"/>
    </row>
    <row r="11" spans="1:6" s="2" customFormat="1" ht="25.5" customHeight="1">
      <c r="A11" s="105" t="s">
        <v>128</v>
      </c>
      <c r="B11" s="83"/>
      <c r="C11" s="87"/>
      <c r="D11" s="87"/>
      <c r="E11" s="88"/>
    </row>
    <row r="12" spans="1:6" s="2" customFormat="1" ht="25.5" customHeight="1">
      <c r="A12" s="86"/>
      <c r="B12" s="83"/>
      <c r="C12" s="87"/>
      <c r="D12" s="87"/>
      <c r="E12" s="88"/>
    </row>
    <row r="13" spans="1:6" ht="34.5" customHeight="1">
      <c r="A13" s="40" t="s">
        <v>129</v>
      </c>
      <c r="B13" s="106">
        <f>SUM(B11:B12)</f>
        <v>0</v>
      </c>
      <c r="C13" s="50"/>
      <c r="D13" s="122"/>
      <c r="E13" s="122"/>
      <c r="F13" s="2"/>
    </row>
    <row r="14" spans="1:6" ht="18.75" customHeight="1">
      <c r="A14" s="18"/>
      <c r="B14" s="17"/>
      <c r="C14" s="17"/>
      <c r="D14" s="17"/>
      <c r="E14" s="17"/>
    </row>
    <row r="15" spans="1:6" ht="13.15" hidden="1">
      <c r="A15" s="18"/>
      <c r="B15" s="19"/>
      <c r="C15" s="17"/>
      <c r="D15" s="17"/>
      <c r="E15" s="17"/>
    </row>
    <row r="16" spans="1:6" ht="12.75" hidden="1" customHeight="1">
      <c r="A16" s="20"/>
      <c r="B16" s="20"/>
      <c r="C16" s="20"/>
      <c r="D16" s="20"/>
      <c r="E16" s="20"/>
    </row>
    <row r="17" spans="1:6" hidden="1">
      <c r="A17" s="20"/>
      <c r="B17" s="20"/>
      <c r="C17" s="28"/>
      <c r="D17" s="28"/>
      <c r="E17" s="28"/>
    </row>
    <row r="18" spans="1:6" ht="13.15" hidden="1">
      <c r="A18" s="20"/>
      <c r="B18" s="19"/>
      <c r="C18" s="17"/>
      <c r="D18" s="17"/>
      <c r="E18" s="17"/>
      <c r="F18" s="17"/>
    </row>
    <row r="19" spans="1:6" hidden="1">
      <c r="A19" s="20"/>
      <c r="B19" s="20"/>
      <c r="C19" s="28"/>
      <c r="D19" s="28"/>
      <c r="E19" s="28"/>
    </row>
    <row r="20" spans="1:6" ht="12.75" hidden="1" customHeight="1">
      <c r="A20" s="20"/>
      <c r="B20" s="20"/>
      <c r="C20" s="22"/>
      <c r="D20" s="22"/>
      <c r="E20" s="22"/>
    </row>
    <row r="21" spans="1:6" hidden="1">
      <c r="A21" s="17"/>
      <c r="B21" s="17"/>
      <c r="C21" s="17"/>
      <c r="D21" s="17"/>
      <c r="E21" s="17"/>
    </row>
  </sheetData>
  <sheetProtection formatCells="0" insertRows="0" deleteRows="0"/>
  <dataConsolidate/>
  <mergeCells count="10">
    <mergeCell ref="D13:E13"/>
    <mergeCell ref="B7:E7"/>
    <mergeCell ref="B5:E5"/>
    <mergeCell ref="A1:E1"/>
    <mergeCell ref="A9:E9"/>
    <mergeCell ref="B2:E2"/>
    <mergeCell ref="B3:E3"/>
    <mergeCell ref="B4:E4"/>
    <mergeCell ref="A8:E8"/>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2" xr:uid="{9A7E9F63-43B8-46EF-8656-0D5E1A7A706A}">
      <formula1>$B$4</formula1>
      <formula2>$B$5</formula2>
    </dataValidation>
    <dataValidation type="list" showInputMessage="1" showErrorMessage="1" sqref="B6:E6" xr:uid="{12AAEAF3-212E-4E35-ACD4-178420993459}">
      <formula1>"Figures exclude GST (where applicable), Figures include GST (where applicable)"</formula1>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2021-22&amp;C
_x000D_&amp;1#&amp;"Calibri"&amp;10&amp;K000000 [IN-CONFIDENCE]&amp;RWorksheet - Hospitality</oddFooter>
  </headerFooter>
  <legacyDrawing r:id="rId2"/>
  <extLst>
    <ext xmlns:x14="http://schemas.microsoft.com/office/spreadsheetml/2009/9/main" uri="{CCE6A557-97BC-4b89-ADB6-D9C93CAAB3DF}">
      <x14:dataValidations xmlns:xm="http://schemas.microsoft.com/office/excel/2006/main" count="2">
        <x14:dataValidation type="decimal" operator="greaterThan" allowBlank="1" showInputMessage="1" showErrorMessage="1" error="This cell must contain a dollar figure" xr:uid="{00000000-0002-0000-0300-000004000000}">
          <x14:formula1>
            <xm:f>'Summary and sign-off'!$A$42</xm:f>
          </x14:formula1>
          <xm:sqref>B11:B12</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BBE8E93B-3992-4239-93BA-E3B8825EEB51}">
          <x14:formula1>
            <xm:f>'Summary and sign-off'!$A$24:$A$25</xm:f>
          </x14:formula1>
          <xm:sqref>B7:E7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5"/>
  <sheetViews>
    <sheetView zoomScaleNormal="100" workbookViewId="0">
      <selection activeCell="C25" sqref="C25"/>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5.85546875" customWidth="1"/>
    <col min="7" max="10" width="9.140625" hidden="1" customWidth="1"/>
    <col min="11" max="13" width="0" hidden="1" customWidth="1"/>
    <col min="14" max="16384" width="9.140625" hidden="1"/>
  </cols>
  <sheetData>
    <row r="1" spans="1:6" ht="26.25" customHeight="1">
      <c r="A1" s="118" t="s">
        <v>59</v>
      </c>
      <c r="B1" s="118"/>
      <c r="C1" s="118"/>
      <c r="D1" s="118"/>
      <c r="E1" s="118"/>
    </row>
    <row r="2" spans="1:6" ht="21" customHeight="1">
      <c r="A2" s="3" t="s">
        <v>1</v>
      </c>
      <c r="B2" s="121" t="str">
        <f>'Summary and sign-off'!B2:F2</f>
        <v xml:space="preserve">Ministry of Housing and Urban Development </v>
      </c>
      <c r="C2" s="121"/>
      <c r="D2" s="121"/>
      <c r="E2" s="121"/>
    </row>
    <row r="3" spans="1:6" ht="21" customHeight="1">
      <c r="A3" s="3" t="s">
        <v>3</v>
      </c>
      <c r="B3" s="121" t="str">
        <f>'Summary and sign-off'!B3:F3</f>
        <v>Andrew Crisp</v>
      </c>
      <c r="C3" s="121"/>
      <c r="D3" s="121"/>
      <c r="E3" s="121"/>
    </row>
    <row r="4" spans="1:6" ht="21" customHeight="1">
      <c r="A4" s="3" t="s">
        <v>5</v>
      </c>
      <c r="B4" s="121">
        <f>'Summary and sign-off'!B4:F4</f>
        <v>44378</v>
      </c>
      <c r="C4" s="121"/>
      <c r="D4" s="121"/>
      <c r="E4" s="121"/>
    </row>
    <row r="5" spans="1:6" ht="21" customHeight="1">
      <c r="A5" s="3" t="s">
        <v>6</v>
      </c>
      <c r="B5" s="121">
        <f>'Summary and sign-off'!B5:F5</f>
        <v>44742</v>
      </c>
      <c r="C5" s="121"/>
      <c r="D5" s="121"/>
      <c r="E5" s="121"/>
    </row>
    <row r="6" spans="1:6" ht="21" customHeight="1">
      <c r="A6" s="3" t="s">
        <v>60</v>
      </c>
      <c r="B6" s="117" t="s">
        <v>29</v>
      </c>
      <c r="C6" s="117"/>
      <c r="D6" s="117"/>
      <c r="E6" s="117"/>
      <c r="F6" s="23"/>
    </row>
    <row r="7" spans="1:6" ht="21" customHeight="1">
      <c r="A7" s="3" t="s">
        <v>7</v>
      </c>
      <c r="B7" s="117" t="s">
        <v>32</v>
      </c>
      <c r="C7" s="117"/>
      <c r="D7" s="117"/>
      <c r="E7" s="117"/>
      <c r="F7" s="23"/>
    </row>
    <row r="8" spans="1:6" ht="35.25" customHeight="1">
      <c r="A8" s="128" t="s">
        <v>130</v>
      </c>
      <c r="B8" s="128"/>
      <c r="C8" s="137"/>
      <c r="D8" s="137"/>
      <c r="E8" s="137"/>
    </row>
    <row r="9" spans="1:6" ht="35.25" customHeight="1">
      <c r="A9" s="139" t="s">
        <v>131</v>
      </c>
      <c r="B9" s="140"/>
      <c r="C9" s="140"/>
      <c r="D9" s="140"/>
      <c r="E9" s="140"/>
    </row>
    <row r="10" spans="1:6" ht="27" customHeight="1">
      <c r="A10" s="24" t="s">
        <v>64</v>
      </c>
      <c r="B10" s="24" t="s">
        <v>14</v>
      </c>
      <c r="C10" s="24" t="s">
        <v>132</v>
      </c>
      <c r="D10" s="24" t="s">
        <v>133</v>
      </c>
      <c r="E10" s="24" t="s">
        <v>67</v>
      </c>
      <c r="F10" s="20"/>
    </row>
    <row r="11" spans="1:6" s="2" customFormat="1" ht="25.5" customHeight="1">
      <c r="A11" s="82" t="s">
        <v>134</v>
      </c>
      <c r="B11" s="94">
        <v>1149.1199999999999</v>
      </c>
      <c r="C11" s="87" t="s">
        <v>135</v>
      </c>
      <c r="D11" s="87" t="s">
        <v>136</v>
      </c>
      <c r="E11" s="88" t="s">
        <v>76</v>
      </c>
    </row>
    <row r="12" spans="1:6" s="2" customFormat="1" ht="25.5" customHeight="1">
      <c r="A12" s="96">
        <v>44399</v>
      </c>
      <c r="B12" s="94">
        <v>818</v>
      </c>
      <c r="C12" s="89" t="s">
        <v>137</v>
      </c>
      <c r="D12" s="87" t="s">
        <v>138</v>
      </c>
      <c r="E12" s="88" t="s">
        <v>80</v>
      </c>
    </row>
    <row r="13" spans="1:6" s="2" customFormat="1" ht="25.5" customHeight="1">
      <c r="A13" s="96">
        <v>44408</v>
      </c>
      <c r="B13" s="94">
        <v>66</v>
      </c>
      <c r="C13" s="87" t="s">
        <v>139</v>
      </c>
      <c r="D13" s="87" t="s">
        <v>140</v>
      </c>
      <c r="E13" s="88" t="s">
        <v>80</v>
      </c>
    </row>
    <row r="14" spans="1:6" s="2" customFormat="1" ht="25.5" customHeight="1">
      <c r="A14" s="96">
        <v>44419</v>
      </c>
      <c r="B14" s="94">
        <v>632.5</v>
      </c>
      <c r="C14" s="84" t="s">
        <v>141</v>
      </c>
      <c r="D14" s="98"/>
      <c r="E14" s="88" t="s">
        <v>80</v>
      </c>
    </row>
    <row r="15" spans="1:6" s="2" customFormat="1" ht="25.5" customHeight="1">
      <c r="A15" s="96">
        <v>44439</v>
      </c>
      <c r="B15" s="94">
        <v>66</v>
      </c>
      <c r="C15" s="87" t="s">
        <v>139</v>
      </c>
      <c r="D15" s="87" t="s">
        <v>142</v>
      </c>
      <c r="E15" s="88" t="s">
        <v>80</v>
      </c>
    </row>
    <row r="16" spans="1:6" s="2" customFormat="1" ht="25.5" customHeight="1">
      <c r="A16" s="96">
        <v>44469</v>
      </c>
      <c r="B16" s="94">
        <v>632.5</v>
      </c>
      <c r="C16" s="84" t="s">
        <v>143</v>
      </c>
      <c r="D16" s="98"/>
      <c r="E16" s="88" t="s">
        <v>80</v>
      </c>
    </row>
    <row r="17" spans="1:5" s="2" customFormat="1" ht="25.5" customHeight="1">
      <c r="A17" s="96">
        <v>44469</v>
      </c>
      <c r="B17" s="94">
        <v>66</v>
      </c>
      <c r="C17" s="87" t="s">
        <v>139</v>
      </c>
      <c r="D17" s="87" t="s">
        <v>144</v>
      </c>
      <c r="E17" s="88" t="s">
        <v>145</v>
      </c>
    </row>
    <row r="18" spans="1:5" s="2" customFormat="1" ht="25.5" customHeight="1">
      <c r="A18" s="96">
        <v>44500</v>
      </c>
      <c r="B18" s="94">
        <v>66</v>
      </c>
      <c r="C18" s="87" t="s">
        <v>139</v>
      </c>
      <c r="D18" s="87" t="s">
        <v>146</v>
      </c>
      <c r="E18" s="88" t="s">
        <v>145</v>
      </c>
    </row>
    <row r="19" spans="1:5" s="2" customFormat="1" ht="25.5" customHeight="1">
      <c r="A19" s="96">
        <v>44530</v>
      </c>
      <c r="B19" s="94">
        <v>66</v>
      </c>
      <c r="C19" s="87" t="s">
        <v>139</v>
      </c>
      <c r="D19" s="87" t="s">
        <v>147</v>
      </c>
      <c r="E19" s="88" t="s">
        <v>145</v>
      </c>
    </row>
    <row r="20" spans="1:5" s="2" customFormat="1" ht="25.5" customHeight="1">
      <c r="A20" s="96">
        <v>44539</v>
      </c>
      <c r="B20" s="94">
        <v>632.5</v>
      </c>
      <c r="C20" s="84" t="s">
        <v>148</v>
      </c>
      <c r="D20" s="98"/>
      <c r="E20" s="88" t="s">
        <v>145</v>
      </c>
    </row>
    <row r="21" spans="1:5" s="2" customFormat="1" ht="25.5" customHeight="1">
      <c r="A21" s="96">
        <v>44561</v>
      </c>
      <c r="B21" s="94">
        <v>66</v>
      </c>
      <c r="C21" s="84" t="s">
        <v>139</v>
      </c>
      <c r="D21" s="84" t="s">
        <v>149</v>
      </c>
      <c r="E21" s="85" t="s">
        <v>145</v>
      </c>
    </row>
    <row r="22" spans="1:5" s="2" customFormat="1" ht="25.5" customHeight="1">
      <c r="A22" s="96">
        <v>44592</v>
      </c>
      <c r="B22" s="94">
        <v>66</v>
      </c>
      <c r="C22" s="84" t="s">
        <v>139</v>
      </c>
      <c r="D22" s="84" t="s">
        <v>150</v>
      </c>
      <c r="E22" s="88" t="s">
        <v>145</v>
      </c>
    </row>
    <row r="23" spans="1:5" s="2" customFormat="1" ht="25.5" customHeight="1">
      <c r="A23" s="96">
        <v>44620</v>
      </c>
      <c r="B23" s="94">
        <v>66</v>
      </c>
      <c r="C23" s="88" t="s">
        <v>139</v>
      </c>
      <c r="D23" s="84" t="s">
        <v>151</v>
      </c>
      <c r="E23" s="88" t="s">
        <v>145</v>
      </c>
    </row>
    <row r="24" spans="1:5" s="2" customFormat="1" ht="25.5" customHeight="1">
      <c r="A24" s="96">
        <v>44650</v>
      </c>
      <c r="B24" s="94">
        <v>805</v>
      </c>
      <c r="C24" s="88" t="s">
        <v>152</v>
      </c>
      <c r="D24" s="98"/>
      <c r="E24" s="88" t="s">
        <v>145</v>
      </c>
    </row>
    <row r="25" spans="1:5" s="2" customFormat="1" ht="25.5" customHeight="1">
      <c r="A25" s="96">
        <v>44651</v>
      </c>
      <c r="B25" s="94">
        <v>57.14</v>
      </c>
      <c r="C25" s="84" t="s">
        <v>139</v>
      </c>
      <c r="D25" s="84" t="s">
        <v>153</v>
      </c>
      <c r="E25" s="88" t="s">
        <v>145</v>
      </c>
    </row>
    <row r="26" spans="1:5" s="2" customFormat="1" ht="25.5" customHeight="1">
      <c r="A26" s="96">
        <v>44681</v>
      </c>
      <c r="B26" s="94">
        <v>66</v>
      </c>
      <c r="C26" s="84" t="s">
        <v>139</v>
      </c>
      <c r="D26" s="84" t="s">
        <v>154</v>
      </c>
      <c r="E26" s="85" t="s">
        <v>145</v>
      </c>
    </row>
    <row r="27" spans="1:5" s="2" customFormat="1" ht="25.5" customHeight="1">
      <c r="A27" s="96">
        <v>44712</v>
      </c>
      <c r="B27" s="94">
        <v>66</v>
      </c>
      <c r="C27" s="84" t="s">
        <v>139</v>
      </c>
      <c r="D27" s="84" t="s">
        <v>155</v>
      </c>
      <c r="E27" s="88" t="s">
        <v>145</v>
      </c>
    </row>
    <row r="28" spans="1:5" s="2" customFormat="1" ht="25.5" customHeight="1">
      <c r="A28" s="96">
        <v>44742</v>
      </c>
      <c r="B28" s="94">
        <v>66</v>
      </c>
      <c r="C28" s="84" t="s">
        <v>156</v>
      </c>
      <c r="D28" s="84" t="s">
        <v>157</v>
      </c>
      <c r="E28" s="88" t="s">
        <v>145</v>
      </c>
    </row>
    <row r="29" spans="1:5" s="2" customFormat="1" ht="21" customHeight="1">
      <c r="A29" s="97"/>
      <c r="B29" s="94"/>
      <c r="C29" s="87"/>
      <c r="D29" s="87"/>
      <c r="E29" s="88"/>
    </row>
    <row r="30" spans="1:5" ht="34.5" customHeight="1">
      <c r="A30" s="40" t="s">
        <v>158</v>
      </c>
      <c r="B30" s="106">
        <f>SUM(B11:B29)</f>
        <v>5452.76</v>
      </c>
      <c r="C30" s="50"/>
      <c r="D30" s="122"/>
      <c r="E30" s="122"/>
    </row>
    <row r="31" spans="1:5" ht="21.75" customHeight="1">
      <c r="B31" s="17"/>
      <c r="C31" s="17"/>
      <c r="D31" s="17"/>
      <c r="E31" s="17"/>
    </row>
    <row r="32" spans="1:5" ht="13.15" hidden="1">
      <c r="A32" s="18"/>
      <c r="B32" s="17"/>
      <c r="C32" s="17"/>
      <c r="D32" s="17"/>
      <c r="E32" s="17"/>
    </row>
    <row r="33" spans="1:6" ht="12.6" hidden="1" customHeight="1">
      <c r="A33" s="20"/>
      <c r="B33" s="17"/>
      <c r="C33" s="17"/>
      <c r="D33" s="17"/>
      <c r="E33" s="17"/>
    </row>
    <row r="34" spans="1:6" ht="13.15" hidden="1">
      <c r="A34" s="20"/>
      <c r="B34" s="19"/>
      <c r="C34" s="17"/>
      <c r="D34" s="17"/>
      <c r="E34" s="17"/>
      <c r="F34" s="17"/>
    </row>
    <row r="35" spans="1:6" hidden="1">
      <c r="A35" s="20"/>
      <c r="C35" s="17"/>
      <c r="D35" s="17"/>
      <c r="E35" s="17"/>
      <c r="F35" s="17"/>
    </row>
    <row r="36" spans="1:6" ht="12.75" hidden="1" customHeight="1">
      <c r="A36" s="20"/>
      <c r="B36" s="25"/>
      <c r="C36" s="22"/>
      <c r="D36" s="22"/>
      <c r="E36" s="22"/>
      <c r="F36" s="22"/>
    </row>
    <row r="37" spans="1:6" hidden="1">
      <c r="B37" s="26"/>
      <c r="C37" s="17"/>
      <c r="D37" s="17"/>
      <c r="E37" s="17"/>
    </row>
    <row r="38" spans="1:6" hidden="1">
      <c r="A38" s="17"/>
      <c r="B38" s="17"/>
      <c r="C38" s="17"/>
      <c r="D38" s="17"/>
    </row>
    <row r="39" spans="1:6" ht="12.75" hidden="1" customHeight="1"/>
    <row r="40" spans="1:6" hidden="1">
      <c r="A40" s="17"/>
      <c r="B40" s="17"/>
      <c r="C40" s="17"/>
      <c r="D40" s="17"/>
      <c r="E40" s="17"/>
    </row>
    <row r="41" spans="1:6" hidden="1">
      <c r="A41" s="17"/>
      <c r="B41" s="17"/>
      <c r="C41" s="17"/>
      <c r="D41" s="17"/>
      <c r="E41" s="17"/>
    </row>
    <row r="42" spans="1:6" hidden="1">
      <c r="A42" s="17"/>
      <c r="B42" s="17"/>
      <c r="C42" s="17"/>
      <c r="D42" s="17"/>
      <c r="E42" s="17"/>
    </row>
    <row r="43" spans="1:6" hidden="1">
      <c r="A43" s="17"/>
      <c r="B43" s="17"/>
      <c r="C43" s="17"/>
      <c r="D43" s="17"/>
      <c r="E43" s="17"/>
    </row>
    <row r="44" spans="1:6" hidden="1">
      <c r="A44" s="17"/>
      <c r="B44" s="17"/>
      <c r="C44" s="17"/>
      <c r="D44" s="17"/>
      <c r="E44" s="17"/>
    </row>
    <row r="45" spans="1:6"/>
  </sheetData>
  <sheetProtection formatCells="0" insertRows="0" deleteRows="0"/>
  <mergeCells count="10">
    <mergeCell ref="D30:E30"/>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2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2021-2022&amp;C_x000D_&amp;1#&amp;"Calibri"&amp;10&amp;K000000 [IN-CONFIDENCE]&amp;RWorksheet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sign-off'!$A$24:$A$25</xm:f>
          </x14:formula1>
          <xm:sqref>B7:E7</xm:sqref>
        </x14:dataValidation>
        <x14:dataValidation type="decimal" operator="greaterThan" allowBlank="1" showInputMessage="1" showErrorMessage="1" error="This cell must contain a dollar figure" xr:uid="{00000000-0002-0000-0400-000004000000}">
          <x14:formula1>
            <xm:f>'Summary and sign-off'!$A$42</xm:f>
          </x14:formula1>
          <xm:sqref>B29 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36"/>
  <sheetViews>
    <sheetView topLeftCell="A4" zoomScaleNormal="100" workbookViewId="0">
      <selection activeCell="E17" sqref="E17"/>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4.7109375" customWidth="1"/>
    <col min="8" max="10" width="9.140625" hidden="1" customWidth="1"/>
    <col min="11" max="15" width="0" hidden="1" customWidth="1"/>
  </cols>
  <sheetData>
    <row r="1" spans="1:7" ht="26.25" customHeight="1">
      <c r="A1" s="118" t="s">
        <v>159</v>
      </c>
      <c r="B1" s="118"/>
      <c r="C1" s="118"/>
      <c r="D1" s="118"/>
      <c r="E1" s="118"/>
      <c r="F1" s="118"/>
    </row>
    <row r="2" spans="1:7" ht="21" customHeight="1">
      <c r="A2" s="3" t="s">
        <v>1</v>
      </c>
      <c r="B2" s="121" t="str">
        <f>'Summary and sign-off'!B2:F2</f>
        <v xml:space="preserve">Ministry of Housing and Urban Development </v>
      </c>
      <c r="C2" s="121"/>
      <c r="D2" s="121"/>
      <c r="E2" s="121"/>
      <c r="F2" s="121"/>
    </row>
    <row r="3" spans="1:7" ht="21" customHeight="1">
      <c r="A3" s="3" t="s">
        <v>3</v>
      </c>
      <c r="B3" s="121" t="str">
        <f>'Summary and sign-off'!B3:F3</f>
        <v>Andrew Crisp</v>
      </c>
      <c r="C3" s="121"/>
      <c r="D3" s="121"/>
      <c r="E3" s="121"/>
      <c r="F3" s="121"/>
    </row>
    <row r="4" spans="1:7" ht="21" customHeight="1">
      <c r="A4" s="3" t="s">
        <v>5</v>
      </c>
      <c r="B4" s="121">
        <f>'Summary and sign-off'!B4:F4</f>
        <v>44378</v>
      </c>
      <c r="C4" s="121"/>
      <c r="D4" s="121"/>
      <c r="E4" s="121"/>
      <c r="F4" s="121"/>
    </row>
    <row r="5" spans="1:7" ht="21" customHeight="1">
      <c r="A5" s="3" t="s">
        <v>6</v>
      </c>
      <c r="B5" s="121">
        <f>'Summary and sign-off'!B5:F5</f>
        <v>44742</v>
      </c>
      <c r="C5" s="121"/>
      <c r="D5" s="121"/>
      <c r="E5" s="121"/>
      <c r="F5" s="121"/>
    </row>
    <row r="6" spans="1:7" ht="21" customHeight="1">
      <c r="A6" s="3" t="s">
        <v>160</v>
      </c>
      <c r="B6" s="117" t="s">
        <v>29</v>
      </c>
      <c r="C6" s="117"/>
      <c r="D6" s="117"/>
      <c r="E6" s="117"/>
      <c r="F6" s="117"/>
    </row>
    <row r="7" spans="1:7" ht="21" customHeight="1">
      <c r="A7" s="3" t="s">
        <v>7</v>
      </c>
      <c r="B7" s="117" t="s">
        <v>32</v>
      </c>
      <c r="C7" s="117"/>
      <c r="D7" s="117"/>
      <c r="E7" s="117"/>
      <c r="F7" s="117"/>
    </row>
    <row r="8" spans="1:7" ht="36" customHeight="1">
      <c r="A8" s="128" t="s">
        <v>161</v>
      </c>
      <c r="B8" s="128"/>
      <c r="C8" s="128"/>
      <c r="D8" s="128"/>
      <c r="E8" s="128"/>
      <c r="F8" s="128"/>
    </row>
    <row r="9" spans="1:7" ht="36" customHeight="1">
      <c r="A9" s="139" t="s">
        <v>162</v>
      </c>
      <c r="B9" s="140"/>
      <c r="C9" s="140"/>
      <c r="D9" s="140"/>
      <c r="E9" s="140"/>
      <c r="F9" s="140"/>
    </row>
    <row r="10" spans="1:7" ht="39" customHeight="1">
      <c r="A10" s="24" t="s">
        <v>64</v>
      </c>
      <c r="B10" s="77" t="s">
        <v>163</v>
      </c>
      <c r="C10" s="77" t="s">
        <v>164</v>
      </c>
      <c r="D10" s="77" t="s">
        <v>165</v>
      </c>
      <c r="E10" s="77" t="s">
        <v>166</v>
      </c>
      <c r="F10" s="77" t="s">
        <v>167</v>
      </c>
    </row>
    <row r="11" spans="1:7" s="2" customFormat="1" ht="25.5" customHeight="1">
      <c r="A11" s="96">
        <v>44523</v>
      </c>
      <c r="B11" s="89" t="s">
        <v>168</v>
      </c>
      <c r="C11" s="90" t="s">
        <v>46</v>
      </c>
      <c r="D11" s="89" t="s">
        <v>169</v>
      </c>
      <c r="E11" s="94" t="s">
        <v>45</v>
      </c>
      <c r="F11" s="92" t="s">
        <v>170</v>
      </c>
    </row>
    <row r="12" spans="1:7" s="2" customFormat="1" ht="25.5" customHeight="1">
      <c r="A12" s="96">
        <v>44616</v>
      </c>
      <c r="B12" s="90" t="s">
        <v>171</v>
      </c>
      <c r="C12" s="90" t="s">
        <v>47</v>
      </c>
      <c r="D12" s="90" t="s">
        <v>172</v>
      </c>
      <c r="E12" s="94" t="s">
        <v>42</v>
      </c>
      <c r="F12" s="92"/>
    </row>
    <row r="13" spans="1:7" s="2" customFormat="1" ht="25.5" customHeight="1">
      <c r="A13" s="96">
        <v>44631</v>
      </c>
      <c r="B13" s="89" t="s">
        <v>173</v>
      </c>
      <c r="C13" s="90" t="s">
        <v>46</v>
      </c>
      <c r="D13" s="90" t="s">
        <v>174</v>
      </c>
      <c r="E13" s="94" t="s">
        <v>41</v>
      </c>
      <c r="F13" s="92" t="s">
        <v>170</v>
      </c>
    </row>
    <row r="14" spans="1:7" s="2" customFormat="1">
      <c r="A14" s="82"/>
      <c r="B14" s="89"/>
      <c r="C14" s="90"/>
      <c r="D14" s="89"/>
      <c r="E14" s="91"/>
      <c r="F14" s="92"/>
    </row>
    <row r="15" spans="1:7" ht="34.5" customHeight="1">
      <c r="A15" s="78" t="s">
        <v>175</v>
      </c>
      <c r="B15" s="79" t="s">
        <v>176</v>
      </c>
      <c r="C15" s="80">
        <f>C16+C17</f>
        <v>3</v>
      </c>
      <c r="D15" s="81"/>
      <c r="E15" s="122"/>
      <c r="F15" s="122"/>
      <c r="G15" s="2"/>
    </row>
    <row r="16" spans="1:7" ht="25.5" customHeight="1">
      <c r="A16" s="41"/>
      <c r="B16" s="42" t="s">
        <v>46</v>
      </c>
      <c r="C16" s="43">
        <f>COUNTIF(C11:C14,'Summary and sign-off'!A40)</f>
        <v>2</v>
      </c>
      <c r="D16" s="14"/>
      <c r="E16" s="15"/>
      <c r="F16" s="16"/>
    </row>
    <row r="17" spans="1:6" ht="25.5" customHeight="1">
      <c r="A17" s="41"/>
      <c r="B17" s="42" t="s">
        <v>47</v>
      </c>
      <c r="C17" s="43">
        <f>COUNTIF(C11:C14,'Summary and sign-off'!A41)</f>
        <v>1</v>
      </c>
      <c r="D17" s="14"/>
      <c r="E17" s="15"/>
      <c r="F17" s="16"/>
    </row>
    <row r="18" spans="1:6" ht="18" customHeight="1">
      <c r="A18" s="17"/>
      <c r="B18" s="18"/>
      <c r="C18" s="17"/>
      <c r="D18" s="19"/>
      <c r="E18" s="19"/>
      <c r="F18" s="17"/>
    </row>
    <row r="19" spans="1:6" ht="13.15" hidden="1">
      <c r="A19" s="18"/>
      <c r="B19" s="18"/>
      <c r="C19" s="18"/>
      <c r="D19" s="18"/>
      <c r="E19" s="18"/>
      <c r="F19" s="18"/>
    </row>
    <row r="20" spans="1:6" ht="12.6" hidden="1" customHeight="1">
      <c r="A20" s="20"/>
      <c r="B20" s="17"/>
      <c r="C20" s="17"/>
      <c r="D20" s="17"/>
      <c r="E20" s="17"/>
    </row>
    <row r="21" spans="1:6" ht="13.15" hidden="1">
      <c r="A21" s="20"/>
      <c r="B21" s="19"/>
      <c r="C21" s="17"/>
      <c r="D21" s="17"/>
      <c r="E21" s="17"/>
      <c r="F21" s="17"/>
    </row>
    <row r="22" spans="1:6" ht="13.15" hidden="1">
      <c r="A22" s="20"/>
      <c r="B22" s="21"/>
      <c r="C22" s="21"/>
      <c r="D22" s="21"/>
      <c r="E22" s="21"/>
      <c r="F22" s="21"/>
    </row>
    <row r="23" spans="1:6" ht="12.75" hidden="1" customHeight="1">
      <c r="A23" s="20"/>
      <c r="B23" s="17"/>
      <c r="C23" s="17"/>
      <c r="D23" s="17"/>
      <c r="E23" s="17"/>
      <c r="F23" s="17"/>
    </row>
    <row r="24" spans="1:6" ht="12.95" hidden="1" customHeight="1">
      <c r="A24" s="20"/>
      <c r="B24" s="17"/>
      <c r="C24" s="17"/>
      <c r="D24" s="17"/>
      <c r="E24" s="17"/>
      <c r="F24" s="17"/>
    </row>
    <row r="25" spans="1:6" hidden="1">
      <c r="A25" s="20"/>
      <c r="C25" s="17"/>
      <c r="D25" s="17"/>
      <c r="E25" s="17"/>
      <c r="F25" s="17"/>
    </row>
    <row r="26" spans="1:6" ht="12.75" hidden="1" customHeight="1">
      <c r="A26" s="20"/>
      <c r="B26" s="20"/>
      <c r="C26" s="22"/>
      <c r="D26" s="22"/>
      <c r="E26" s="22"/>
      <c r="F26" s="22"/>
    </row>
    <row r="27" spans="1:6" ht="12.75" hidden="1" customHeight="1">
      <c r="A27" s="20"/>
      <c r="B27" s="20"/>
      <c r="C27" s="22"/>
      <c r="D27" s="22"/>
      <c r="E27" s="22"/>
      <c r="F27" s="22"/>
    </row>
    <row r="28" spans="1:6" ht="12.75" hidden="1" customHeight="1">
      <c r="A28" s="20"/>
      <c r="B28" s="20"/>
      <c r="C28" s="22"/>
      <c r="D28" s="22"/>
      <c r="E28" s="22"/>
      <c r="F28" s="22"/>
    </row>
    <row r="31" spans="1:6" ht="13.15" hidden="1">
      <c r="A31" s="18"/>
      <c r="B31" s="18"/>
      <c r="C31" s="18"/>
      <c r="D31" s="18"/>
      <c r="E31" s="18"/>
      <c r="F31" s="18"/>
    </row>
    <row r="32" spans="1:6" ht="13.15" hidden="1">
      <c r="A32" s="18"/>
      <c r="B32" s="18"/>
      <c r="C32" s="18"/>
      <c r="D32" s="18"/>
      <c r="E32" s="18"/>
      <c r="F32" s="18"/>
    </row>
    <row r="33" spans="1:6" ht="13.15" hidden="1">
      <c r="A33" s="18"/>
      <c r="B33" s="18"/>
      <c r="C33" s="18"/>
      <c r="D33" s="18"/>
      <c r="E33" s="18"/>
      <c r="F33" s="18"/>
    </row>
    <row r="34" spans="1:6" ht="13.15" hidden="1">
      <c r="A34" s="18"/>
      <c r="B34" s="18"/>
      <c r="C34" s="18"/>
      <c r="D34" s="18"/>
      <c r="E34" s="18"/>
      <c r="F34" s="18"/>
    </row>
    <row r="35" spans="1:6" ht="13.15" hidden="1">
      <c r="A35" s="18"/>
      <c r="B35" s="18"/>
      <c r="C35" s="18"/>
      <c r="D35" s="18"/>
      <c r="E35" s="18"/>
      <c r="F35" s="18"/>
    </row>
    <row r="36" spans="1:6"/>
  </sheetData>
  <sheetProtection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2021-22&amp;C_x000D_&amp;1#&amp;"Calibri"&amp;10&amp;K000000 [IN-CONFIDENCE]&amp;RWorksheet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sign-off'!$A$40:$A$41</xm:f>
          </x14:formula1>
          <xm:sqref>C13:C14 C11</xm:sqref>
        </x14:dataValidation>
        <x14:dataValidation type="list" errorStyle="information" operator="greaterThan" allowBlank="1" showInputMessage="1" prompt="Provide specific $ value if possible" xr:uid="{00000000-0002-0000-0500-000003000000}">
          <x14:formula1>
            <xm:f>'Summary and sign-off'!$A$34:$A$39</xm:f>
          </x14:formula1>
          <xm:sqref>E13:E14 E11</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sign-off'!$A$22:$A$23</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sign-off'!$A$24:$A$25</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81daeb9b-c864-4e3a-8d56-ff6158c199ac">CHIEFEXEC-513651717-135</_dlc_DocId>
    <_dlc_DocIdUrl xmlns="81daeb9b-c864-4e3a-8d56-ff6158c199ac">
      <Url>https://mhud.sharepoint.com/sites/dms-CE/_layouts/15/DocIdRedir.aspx?ID=CHIEFEXEC-513651717-135</Url>
      <Description>CHIEFEXEC-513651717-135</Description>
    </_dlc_DocIdUrl>
    <SharedWithUsers xmlns="81daeb9b-c864-4e3a-8d56-ff6158c199ac">
      <UserInfo>
        <DisplayName>Andrew Crisp</DisplayName>
        <AccountId>20</AccountId>
        <AccountType/>
      </UserInfo>
      <UserInfo>
        <DisplayName>Sandra Mansor</DisplayName>
        <AccountId>12</AccountId>
        <AccountType/>
      </UserInfo>
      <UserInfo>
        <DisplayName>Tony De Gregorio</DisplayName>
        <AccountId>80</AccountId>
        <AccountType/>
      </UserInfo>
      <UserInfo>
        <DisplayName>Gabrielle Henderson</DisplayName>
        <AccountId>81</AccountId>
        <AccountType/>
      </UserInfo>
      <UserInfo>
        <DisplayName>Tony Wallace</DisplayName>
        <AccountId>82</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eDocument" ma:contentTypeID="0x0101004D053F2ADCEF0B41ACA1676647590D9F004B312C66C8A2184AB8A4A5D6EE284351" ma:contentTypeVersion="7" ma:contentTypeDescription="Create a new document." ma:contentTypeScope="" ma:versionID="06e2d90998008e5a6e2dab3f8488906b">
  <xsd:schema xmlns:xsd="http://www.w3.org/2001/XMLSchema" xmlns:xs="http://www.w3.org/2001/XMLSchema" xmlns:p="http://schemas.microsoft.com/office/2006/metadata/properties" xmlns:ns2="81daeb9b-c864-4e3a-8d56-ff6158c199ac" xmlns:ns3="031bb0d6-8b65-48a7-b61b-ea3c744a986e" targetNamespace="http://schemas.microsoft.com/office/2006/metadata/properties" ma:root="true" ma:fieldsID="48272ec836e54b2e3602566fc9f80d80" ns2:_="" ns3:_="">
    <xsd:import namespace="81daeb9b-c864-4e3a-8d56-ff6158c199ac"/>
    <xsd:import namespace="031bb0d6-8b65-48a7-b61b-ea3c744a986e"/>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AutoTags"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aeb9b-c864-4e3a-8d56-ff6158c199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1bb0d6-8b65-48a7-b61b-ea3c744a986e"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239DBCAB-6875-4133-81DD-45924FC1DF38}"/>
</file>

<file path=customXml/itemProps3.xml><?xml version="1.0" encoding="utf-8"?>
<ds:datastoreItem xmlns:ds="http://schemas.openxmlformats.org/officeDocument/2006/customXml" ds:itemID="{F579D7F4-D0D7-4BCB-BBEA-E7C37A64913E}"/>
</file>

<file path=customXml/itemProps4.xml><?xml version="1.0" encoding="utf-8"?>
<ds:datastoreItem xmlns:ds="http://schemas.openxmlformats.org/officeDocument/2006/customXml" ds:itemID="{8C8BE129-7452-4EFE-82AE-DBB451ACA3DB}"/>
</file>

<file path=docMetadata/LabelInfo.xml><?xml version="1.0" encoding="utf-8"?>
<clbl:labelList xmlns:clbl="http://schemas.microsoft.com/office/2020/mipLabelMetadata">
  <clbl:label id="{14c3db6d-cfd0-4832-972f-4b6726d3a31d}" enabled="1" method="Privileged" siteId="{9e9b3020-3d38-48a6-9064-373bc7b156dc}"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Denise Sheehan</cp:lastModifiedBy>
  <cp:revision/>
  <dcterms:created xsi:type="dcterms:W3CDTF">2010-10-17T20:59:02Z</dcterms:created>
  <dcterms:modified xsi:type="dcterms:W3CDTF">2022-07-28T02:19:35Z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0x0101004D053F2ADCEF0B41ACA1676647590D9F004B312C66C8A2184AB8A4A5D6EE284351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546d27b9-7723-47a3-9603-e25c62aa2670</vt:lpwstr>
  </property>
  <property fmtid="{D5CDD505-2E9C-101B-9397-08002B2CF9AE}" pid="10" name="SharedWithUsers">
    <vt:lpwstr>87;#Ken Smart;#157;#Nehalkumar patel</vt:lpwstr>
  </property>
  <property fmtid="{D5CDD505-2E9C-101B-9397-08002B2CF9AE}" pid="11" name="Activity">
    <vt:lpwstr>NA</vt:lpwstr>
  </property>
  <property fmtid="{D5CDD505-2E9C-101B-9397-08002B2CF9AE}" pid="12" name="MSIP_Label_14c3db6d-cfd0-4832-972f-4b6726d3a31d_Enabled">
    <vt:lpwstr>true</vt:lpwstr>
  </property>
  <property fmtid="{D5CDD505-2E9C-101B-9397-08002B2CF9AE}" pid="13" name="MSIP_Label_14c3db6d-cfd0-4832-972f-4b6726d3a31d_SetDate">
    <vt:lpwstr>2021-11-23T04:40:01Z</vt:lpwstr>
  </property>
  <property fmtid="{D5CDD505-2E9C-101B-9397-08002B2CF9AE}" pid="14" name="MSIP_Label_14c3db6d-cfd0-4832-972f-4b6726d3a31d_Method">
    <vt:lpwstr>Privileged</vt:lpwstr>
  </property>
  <property fmtid="{D5CDD505-2E9C-101B-9397-08002B2CF9AE}" pid="15" name="MSIP_Label_14c3db6d-cfd0-4832-972f-4b6726d3a31d_Name">
    <vt:lpwstr>14c3db6d-cfd0-4832-972f-4b6726d3a31d</vt:lpwstr>
  </property>
  <property fmtid="{D5CDD505-2E9C-101B-9397-08002B2CF9AE}" pid="16" name="MSIP_Label_14c3db6d-cfd0-4832-972f-4b6726d3a31d_SiteId">
    <vt:lpwstr>9e9b3020-3d38-48a6-9064-373bc7b156dc</vt:lpwstr>
  </property>
  <property fmtid="{D5CDD505-2E9C-101B-9397-08002B2CF9AE}" pid="17" name="MSIP_Label_14c3db6d-cfd0-4832-972f-4b6726d3a31d_ActionId">
    <vt:lpwstr>efa7c70d-e089-4731-883b-bb916e3f6523</vt:lpwstr>
  </property>
  <property fmtid="{D5CDD505-2E9C-101B-9397-08002B2CF9AE}" pid="18" name="MSIP_Label_14c3db6d-cfd0-4832-972f-4b6726d3a31d_ContentBits">
    <vt:lpwstr>2</vt:lpwstr>
  </property>
</Properties>
</file>