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555" yWindow="255" windowWidth="28020" windowHeight="14655" activeTab="5"/>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expenses'!$A$1:$E$27</definedName>
    <definedName name="_xlnm.Print_Area" localSheetId="5">'Gifts and benefits'!$A$1:$F$27</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Travel!$A$1:$E$78</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6" i="1" l="1"/>
  <c r="D16" i="4" l="1"/>
  <c r="C21" i="3"/>
  <c r="C25" i="2"/>
  <c r="C59" i="1"/>
  <c r="C67" i="1"/>
  <c r="C16" i="1"/>
  <c r="B6" i="13" l="1"/>
  <c r="E60" i="13"/>
  <c r="C60" i="13"/>
  <c r="C18" i="4"/>
  <c r="C17" i="4"/>
  <c r="B60" i="13" l="1"/>
  <c r="B59" i="13"/>
  <c r="D59" i="13"/>
  <c r="B58" i="13"/>
  <c r="D58" i="13"/>
  <c r="D57" i="13"/>
  <c r="B57" i="13"/>
  <c r="D56" i="13"/>
  <c r="B56" i="13"/>
  <c r="D55" i="13"/>
  <c r="B55" i="13"/>
  <c r="B2" i="4"/>
  <c r="B3" i="4"/>
  <c r="B2" i="3"/>
  <c r="B3" i="3"/>
  <c r="B2" i="2"/>
  <c r="B3" i="2"/>
  <c r="B2" i="1"/>
  <c r="B3" i="1"/>
  <c r="F58" i="13" l="1"/>
  <c r="D25" i="2" s="1"/>
  <c r="F60" i="13"/>
  <c r="E16" i="4" s="1"/>
  <c r="F59" i="13"/>
  <c r="D21" i="3" s="1"/>
  <c r="F57" i="13"/>
  <c r="D67" i="1" s="1"/>
  <c r="F56" i="13"/>
  <c r="D59" i="1" s="1"/>
  <c r="F55" i="13"/>
  <c r="D16" i="1" s="1"/>
  <c r="C13" i="13"/>
  <c r="C12" i="13"/>
  <c r="C11" i="13"/>
  <c r="C16" i="13" l="1"/>
  <c r="C17" i="13"/>
  <c r="B5" i="4" l="1"/>
  <c r="B4" i="4"/>
  <c r="B5" i="3"/>
  <c r="B4" i="3"/>
  <c r="B5" i="2"/>
  <c r="B4" i="2"/>
  <c r="B5" i="1"/>
  <c r="B4" i="1"/>
  <c r="C15" i="13" l="1"/>
  <c r="F12" i="13" l="1"/>
  <c r="C16" i="4"/>
  <c r="F11" i="13" s="1"/>
  <c r="F13" i="13" l="1"/>
  <c r="B67" i="1"/>
  <c r="B17" i="13" s="1"/>
  <c r="B59" i="1"/>
  <c r="B16" i="13" s="1"/>
  <c r="B16" i="1"/>
  <c r="B15" i="13" s="1"/>
  <c r="B21" i="3" l="1"/>
  <c r="B13" i="13" s="1"/>
  <c r="B25" i="2"/>
  <c r="B12" i="13" s="1"/>
  <c r="B11" i="13" l="1"/>
  <c r="B69" i="1"/>
</calcChain>
</file>

<file path=xl/comments1.xml><?xml version="1.0" encoding="utf-8"?>
<comments xmlns="http://schemas.openxmlformats.org/spreadsheetml/2006/main">
  <authors>
    <author>Ken Smart [SSC]</author>
  </authors>
  <commentList>
    <comment ref="A58" author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text>
        <r>
          <rPr>
            <sz val="9"/>
            <color indexed="81"/>
            <rFont val="Tahoma"/>
            <family val="2"/>
          </rPr>
          <t xml:space="preserve">
Insert additional rows as needed:
- 'right click' on a row number (left of screen)
- select 'Insert' (this will insert a row above it)
</t>
        </r>
      </text>
    </comment>
    <comment ref="A19" authorId="0">
      <text>
        <r>
          <rPr>
            <sz val="9"/>
            <color indexed="81"/>
            <rFont val="Tahoma"/>
            <family val="2"/>
          </rPr>
          <t xml:space="preserve">
Insert additional rows as needed:
- 'right click' on a row number (left of screen)
- select 'Insert' (this will insert a row above it)
</t>
        </r>
      </text>
    </comment>
    <comment ref="A62"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<sst xmlns="http://schemas.openxmlformats.org/spreadsheetml/2006/main" count="317" uniqueCount="215">
  <si>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</si>
  <si>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</si>
  <si>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</si>
  <si>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</si>
  <si>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</si>
  <si>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</si>
  <si>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</si>
  <si>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</si>
  <si>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</si>
  <si>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</si>
  <si>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</si>
  <si>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</si>
  <si>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</si>
  <si>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</si>
  <si>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</si>
  <si>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</si>
  <si>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</si>
  <si>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</si>
  <si>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</si>
  <si>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</si>
  <si>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</si>
  <si>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</si>
  <si>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</si>
  <si>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</si>
  <si>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</si>
  <si>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</si>
  <si>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</si>
  <si>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</si>
  <si>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</si>
  <si>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</si>
  <si>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</si>
  <si>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</si>
  <si>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</si>
  <si>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</si>
  <si>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</si>
  <si>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</si>
  <si>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</si>
  <si>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</si>
  <si>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</si>
  <si>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</si>
  <si>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</si>
  <si>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</si>
  <si>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</si>
  <si>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</si>
  <si>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</si>
  <si>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</si>
  <si>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</si>
  <si>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</si>
  <si>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</si>
  <si>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</si>
  <si>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</si>
  <si>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</si>
  <si>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</si>
  <si>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</si>
  <si>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</si>
  <si>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</si>
  <si>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</si>
  <si>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</si>
  <si>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</si>
  <si>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</si>
  <si>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</si>
  <si>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</si>
  <si>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</si>
  <si>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</si>
  <si>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</si>
  <si>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</si>
  <si>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</si>
  <si>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</si>
  <si>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</si>
  <si>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</si>
  <si>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</si>
  <si>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</si>
  <si>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</si>
  <si>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</si>
  <si>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</si>
  <si>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</si>
  <si>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</si>
  <si>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</si>
  <si>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</si>
  <si>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</si>
  <si>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</si>
  <si>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</si>
  <si>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</si>
  <si>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</si>
  <si>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</si>
  <si>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</si>
  <si>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</si>
  <si>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</si>
  <si>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</si>
  <si>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</si>
  <si>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</si>
  <si>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</si>
  <si>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</si>
  <si>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</si>
  <si>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</si>
  <si>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</si>
  <si>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</si>
  <si>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</si>
  <si>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</si>
  <si>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</si>
  <si>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</si>
  <si>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</si>
  <si>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</si>
  <si>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</si>
  <si>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</si>
  <si>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</si>
  <si>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</si>
  <si>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</si>
  <si>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</si>
  <si>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</si>
  <si>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</si>
  <si>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</si>
  <si>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</si>
  <si>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</si>
  <si>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</si>
  <si>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</si>
  <si>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</si>
  <si>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</si>
  <si>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</si>
  <si>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</si>
  <si>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</si>
  <si>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</si>
  <si>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</si>
  <si>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</si>
  <si>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</si>
  <si>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</si>
  <si>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</si>
  <si>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</si>
  <si>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</si>
  <si>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</si>
  <si>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</si>
  <si>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</si>
  <si>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</si>
  <si>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</si>
  <si>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</si>
  <si>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</si>
  <si>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</si>
  <si>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</si>
  <si>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</si>
  <si>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</si>
  <si>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</si>
  <si>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</si>
  <si>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</si>
  <si>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</si>
  <si>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</si>
  <si>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</si>
  <si>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</si>
  <si>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</si>
  <si>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</si>
  <si>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</si>
  <si>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</si>
  <si>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</si>
  <si>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</si>
  <si>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</si>
  <si>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</si>
  <si>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</si>
  <si>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</si>
  <si>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</si>
  <si>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</si>
  <si>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</si>
  <si>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</si>
  <si>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</si>
  <si>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</si>
  <si>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</si>
  <si>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</si>
  <si>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</si>
  <si>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</si>
  <si>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</si>
  <si>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</si>
  <si>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Northland District Health Board</t>
  </si>
  <si>
    <t>Nick Chamberlain</t>
  </si>
  <si>
    <t>Royal Australasian College of Medical Administrators (RACMA)</t>
  </si>
  <si>
    <t>Annual Subscription</t>
  </si>
  <si>
    <t>8/9 October 2020</t>
  </si>
  <si>
    <t>Chief Executive's meeting, Health &amp; Disability System Leadership Council, Wellington</t>
  </si>
  <si>
    <t>Wellington</t>
  </si>
  <si>
    <t>Accommodation</t>
  </si>
  <si>
    <t>Airport parking</t>
  </si>
  <si>
    <t>Taxi</t>
  </si>
  <si>
    <t>10/12 November 2020</t>
  </si>
  <si>
    <t>Flights</t>
  </si>
  <si>
    <t>Additional flights</t>
  </si>
  <si>
    <t>23/25 November 2020</t>
  </si>
  <si>
    <t>Medical Council of NZ</t>
  </si>
  <si>
    <t>Registration</t>
  </si>
  <si>
    <t>Auckland &amp; Wellington</t>
  </si>
  <si>
    <t>Design Council Chair's Workshop; Integrated Advisory Group, Health Quality &amp; Safety Commission;  PSAAP meeting</t>
  </si>
  <si>
    <t>10/11 February 2021</t>
  </si>
  <si>
    <t>14/15 April 2021</t>
  </si>
  <si>
    <t>Kotui Hauora Meeting; National Chief Executive's Meeting</t>
  </si>
  <si>
    <t>iphone protective case</t>
  </si>
  <si>
    <t>20/21 April 2021</t>
  </si>
  <si>
    <t>Health &amp; Disability System Announcement by Minister of Health &amp; associated meetings</t>
  </si>
  <si>
    <t>11/13 May 2021</t>
  </si>
  <si>
    <t>Meeting with Transition Unit for Primary &amp; Community Services; National Chief Executives &amp; Chair's Meeting</t>
  </si>
  <si>
    <t>15/16 May 2021</t>
  </si>
  <si>
    <t>NZ Primary Care Awards/He Tohu Mauri Ora</t>
  </si>
  <si>
    <t xml:space="preserve">Auckland </t>
  </si>
  <si>
    <t>10/11 June 2021</t>
  </si>
  <si>
    <t>Wellington &amp; Rotorua</t>
  </si>
  <si>
    <t xml:space="preserve">National Chief Executive's Meeting; Speaker at NZMA &amp; GPCME meeting </t>
  </si>
  <si>
    <t>30 June/1 July 2021</t>
  </si>
  <si>
    <t>Public Health Meeting with Transition Unit</t>
  </si>
  <si>
    <t>16/17 June 2021</t>
  </si>
  <si>
    <t>Kotui Hauora Meeting; Integrated Advisory Group, Health Quality &amp; Safety Commission</t>
  </si>
  <si>
    <t>Royal NZ College of GPs Subscription</t>
  </si>
  <si>
    <t>Additional Flights</t>
  </si>
  <si>
    <t>Accommodation/Meals</t>
  </si>
  <si>
    <t>National Chief Executive and Chair's Meeting</t>
  </si>
  <si>
    <t>Chief Executive and Chair's meeting, Health &amp; Disability System Leadership Council, Wellington</t>
  </si>
  <si>
    <t>Complimentary return flight to Wellington</t>
  </si>
  <si>
    <t>Air New Zealand</t>
  </si>
  <si>
    <t>Kotui Hauora Meeting; National Chief Executive's Meeting Auckland &amp; Wellington</t>
  </si>
  <si>
    <t>Meeting with Transition Unit for Primary &amp; Community Services; National Chief Executives &amp; Chair's Meeting, Wellington</t>
  </si>
  <si>
    <t>Accommodation &amp; meals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</si>
</sst>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0.00_);[Red]\(&quot;$&quot;#,##0.00\)"/>
    <numFmt numFmtId="165" formatCode="_(&quot;$&quot;* #,##0.00_);_(&quot;$&quot;* \(#,##0.00\);_(&quot;$&quot;* &quot;-&quot;??_);_(@_)"/>
    <numFmt numFmtId="166" formatCode="&quot;$&quot;#,##0.00"/>
    <numFmt numFmtId="167" formatCode="[$-1409]d\ mmmm\ yyyy;@"/>
    <numFmt numFmtId="168" formatCode="[$$-1409]#,##0.00"/>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1">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4" fontId="0" fillId="0" borderId="0" xfId="0" applyNumberFormat="1" applyAlignment="1" applyProtection="1">
      <alignment wrapText="1"/>
      <protection locked="0"/>
    </xf>
    <xf numFmtId="168" fontId="0" fillId="0" borderId="0" xfId="0" applyNumberFormat="1" applyFont="1" applyProtection="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topLeftCell="A13"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zoomScaleNormal="100" workbookViewId="0">
      <selection activeCell="G6" sqref="G6"/>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4" t="s">
        <v>51</v>
      </c>
      <c r="B1" s="174"/>
      <c r="C1" s="174"/>
      <c r="D1" s="174"/>
      <c r="E1" s="174"/>
      <c r="F1" s="174"/>
      <c r="G1" s="46"/>
      <c r="H1" s="46"/>
      <c r="I1" s="46"/>
      <c r="J1" s="46"/>
      <c r="K1" s="46"/>
    </row>
    <row r="2" spans="1:11" ht="21" customHeight="1" x14ac:dyDescent="0.2">
      <c r="A2" s="4" t="s">
        <v>52</v>
      </c>
      <c r="B2" s="175" t="s">
        <v>169</v>
      </c>
      <c r="C2" s="175"/>
      <c r="D2" s="175"/>
      <c r="E2" s="175"/>
      <c r="F2" s="175"/>
      <c r="G2" s="46"/>
      <c r="H2" s="46"/>
      <c r="I2" s="46"/>
      <c r="J2" s="46"/>
      <c r="K2" s="46"/>
    </row>
    <row r="3" spans="1:11" ht="21" customHeight="1" x14ac:dyDescent="0.2">
      <c r="A3" s="4" t="s">
        <v>53</v>
      </c>
      <c r="B3" s="175" t="s">
        <v>170</v>
      </c>
      <c r="C3" s="175"/>
      <c r="D3" s="175"/>
      <c r="E3" s="175"/>
      <c r="F3" s="175"/>
      <c r="G3" s="46"/>
      <c r="H3" s="46"/>
      <c r="I3" s="46"/>
      <c r="J3" s="46"/>
      <c r="K3" s="46"/>
    </row>
    <row r="4" spans="1:11" ht="21" customHeight="1" x14ac:dyDescent="0.2">
      <c r="A4" s="4" t="s">
        <v>54</v>
      </c>
      <c r="B4" s="176">
        <v>44013</v>
      </c>
      <c r="C4" s="176"/>
      <c r="D4" s="176"/>
      <c r="E4" s="176"/>
      <c r="F4" s="176"/>
      <c r="G4" s="46"/>
      <c r="H4" s="46"/>
      <c r="I4" s="46"/>
      <c r="J4" s="46"/>
      <c r="K4" s="46"/>
    </row>
    <row r="5" spans="1:11" ht="21" customHeight="1" x14ac:dyDescent="0.2">
      <c r="A5" s="4" t="s">
        <v>55</v>
      </c>
      <c r="B5" s="176">
        <v>44377</v>
      </c>
      <c r="C5" s="176"/>
      <c r="D5" s="176"/>
      <c r="E5" s="176"/>
      <c r="F5" s="176"/>
      <c r="G5" s="46"/>
      <c r="H5" s="46"/>
      <c r="I5" s="46"/>
      <c r="J5" s="46"/>
      <c r="K5" s="46"/>
    </row>
    <row r="6" spans="1:11" ht="21" customHeight="1" x14ac:dyDescent="0.2">
      <c r="A6" s="4" t="s">
        <v>56</v>
      </c>
      <c r="B6" s="173" t="str">
        <f>IF(AND(Travel!B7&lt;&gt;A30,Hospitality!B7&lt;&gt;A30,'All other expenses'!B7&lt;&gt;A30,'Gifts and benefits'!B7&lt;&gt;A30),A31,IF(AND(Travel!B7=A30,Hospitality!B7=A30,'All other expenses'!B7=A30,'Gifts and benefits'!B7=A30),A33,A32))</f>
        <v>Some data and totals have not yet been checked and confirmed</v>
      </c>
      <c r="C6" s="173"/>
      <c r="D6" s="173"/>
      <c r="E6" s="173"/>
      <c r="F6" s="173"/>
      <c r="G6" s="34"/>
      <c r="H6" s="46"/>
      <c r="I6" s="46"/>
      <c r="J6" s="46"/>
      <c r="K6" s="46"/>
    </row>
    <row r="7" spans="1:11" ht="21" customHeight="1" x14ac:dyDescent="0.2">
      <c r="A7" s="4" t="s">
        <v>57</v>
      </c>
      <c r="B7" s="172" t="s">
        <v>58</v>
      </c>
      <c r="C7" s="172"/>
      <c r="D7" s="172"/>
      <c r="E7" s="172"/>
      <c r="F7" s="172"/>
      <c r="G7" s="34"/>
      <c r="H7" s="46"/>
      <c r="I7" s="46"/>
      <c r="J7" s="46"/>
      <c r="K7" s="46"/>
    </row>
    <row r="8" spans="1:11" ht="21" customHeight="1" x14ac:dyDescent="0.2">
      <c r="A8" s="4" t="s">
        <v>59</v>
      </c>
      <c r="B8" s="172" t="s">
        <v>168</v>
      </c>
      <c r="C8" s="172"/>
      <c r="D8" s="172"/>
      <c r="E8" s="172"/>
      <c r="F8" s="172"/>
      <c r="G8" s="34"/>
      <c r="H8" s="46"/>
      <c r="I8" s="46"/>
      <c r="J8" s="46"/>
      <c r="K8" s="46"/>
    </row>
    <row r="9" spans="1:11" ht="66.75" customHeight="1" x14ac:dyDescent="0.2">
      <c r="A9" s="171" t="s">
        <v>60</v>
      </c>
      <c r="B9" s="171"/>
      <c r="C9" s="171"/>
      <c r="D9" s="171"/>
      <c r="E9" s="171"/>
      <c r="F9" s="171"/>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10581.54782608696</v>
      </c>
      <c r="C11" s="102" t="str">
        <f>IF(Travel!B6="",A34,Travel!B6)</f>
        <v>Figures exclude GST</v>
      </c>
      <c r="D11" s="8"/>
      <c r="E11" s="10" t="s">
        <v>66</v>
      </c>
      <c r="F11" s="56">
        <f>'Gifts and benefits'!C16</f>
        <v>2</v>
      </c>
      <c r="G11" s="47"/>
      <c r="H11" s="47"/>
      <c r="I11" s="47"/>
      <c r="J11" s="47"/>
      <c r="K11" s="47"/>
    </row>
    <row r="12" spans="1:11" ht="27.75" customHeight="1" x14ac:dyDescent="0.2">
      <c r="A12" s="10" t="s">
        <v>24</v>
      </c>
      <c r="B12" s="94">
        <f>Hospitality!B25</f>
        <v>0</v>
      </c>
      <c r="C12" s="102" t="str">
        <f>IF(Hospitality!B6="",A34,Hospitality!B6)</f>
        <v>Not yet indicated</v>
      </c>
      <c r="D12" s="8"/>
      <c r="E12" s="10" t="s">
        <v>67</v>
      </c>
      <c r="F12" s="56">
        <f>'Gifts and benefits'!C17</f>
        <v>2</v>
      </c>
      <c r="G12" s="47"/>
      <c r="H12" s="47"/>
      <c r="I12" s="47"/>
      <c r="J12" s="47"/>
      <c r="K12" s="47"/>
    </row>
    <row r="13" spans="1:11" ht="27.75" customHeight="1" x14ac:dyDescent="0.2">
      <c r="A13" s="10" t="s">
        <v>68</v>
      </c>
      <c r="B13" s="94">
        <f>'All other expenses'!B21</f>
        <v>5091.1191304347831</v>
      </c>
      <c r="C13" s="102" t="str">
        <f>IF('All other expenses'!B6="",A34,'All other expenses'!B6)</f>
        <v>Figures exclude GST</v>
      </c>
      <c r="D13" s="8"/>
      <c r="E13" s="10" t="s">
        <v>69</v>
      </c>
      <c r="F13" s="56">
        <f>'Gifts and benefits'!C18</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Travel!B16</f>
        <v>0</v>
      </c>
      <c r="C15" s="104" t="str">
        <f>C11</f>
        <v>Figures exclude GST</v>
      </c>
      <c r="D15" s="8"/>
      <c r="E15" s="8"/>
      <c r="F15" s="58"/>
      <c r="G15" s="46"/>
      <c r="H15" s="46"/>
      <c r="I15" s="46"/>
      <c r="J15" s="46"/>
      <c r="K15" s="46"/>
    </row>
    <row r="16" spans="1:11" ht="27.75" customHeight="1" x14ac:dyDescent="0.2">
      <c r="A16" s="11" t="s">
        <v>71</v>
      </c>
      <c r="B16" s="96">
        <f>Travel!B59</f>
        <v>10581.54782608696</v>
      </c>
      <c r="C16" s="104" t="str">
        <f>C11</f>
        <v>Figures exclude GST</v>
      </c>
      <c r="D16" s="59"/>
      <c r="E16" s="8"/>
      <c r="F16" s="60"/>
      <c r="G16" s="46"/>
      <c r="H16" s="46"/>
      <c r="I16" s="46"/>
      <c r="J16" s="46"/>
      <c r="K16" s="46"/>
    </row>
    <row r="17" spans="1:11" ht="27.75" customHeight="1" x14ac:dyDescent="0.2">
      <c r="A17" s="11" t="s">
        <v>72</v>
      </c>
      <c r="B17" s="96">
        <f>Travel!B67</f>
        <v>0</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COUNT(Travel!B12:B15)</f>
        <v>0</v>
      </c>
      <c r="C55" s="111"/>
      <c r="D55" s="111">
        <f>COUNTIF(Travel!D12:D15,"*")</f>
        <v>0</v>
      </c>
      <c r="E55" s="112"/>
      <c r="F55" s="112" t="b">
        <f>MIN(B55,D55)=MAX(B55,D55)</f>
        <v>1</v>
      </c>
      <c r="G55" s="46"/>
      <c r="H55" s="46"/>
      <c r="I55" s="46"/>
      <c r="J55" s="46"/>
      <c r="K55" s="46"/>
    </row>
    <row r="56" spans="1:11" hidden="1" x14ac:dyDescent="0.2">
      <c r="A56" s="121" t="s">
        <v>105</v>
      </c>
      <c r="B56" s="111">
        <f>COUNT(Travel!B20:B58)</f>
        <v>36</v>
      </c>
      <c r="C56" s="111"/>
      <c r="D56" s="111">
        <f>COUNTIF(Travel!D20:D58,"*")</f>
        <v>36</v>
      </c>
      <c r="E56" s="112"/>
      <c r="F56" s="112" t="b">
        <f>MIN(B56,D56)=MAX(B56,D56)</f>
        <v>1</v>
      </c>
    </row>
    <row r="57" spans="1:11" hidden="1" x14ac:dyDescent="0.2">
      <c r="A57" s="122"/>
      <c r="B57" s="111">
        <f>COUNT(Travel!B63:B66)</f>
        <v>0</v>
      </c>
      <c r="C57" s="111"/>
      <c r="D57" s="111">
        <f>COUNTIF(Travel!D63:D66,"*")</f>
        <v>0</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expenses'!B11:B20)</f>
        <v>4</v>
      </c>
      <c r="C59" s="112"/>
      <c r="D59" s="112">
        <f>COUNTIF('All other expenses'!D11:D20,"*")</f>
        <v>4</v>
      </c>
      <c r="E59" s="112"/>
      <c r="F59" s="112" t="b">
        <f>MIN(B59,D59)=MAX(B59,D59)</f>
        <v>1</v>
      </c>
    </row>
    <row r="60" spans="1:11" hidden="1" x14ac:dyDescent="0.2">
      <c r="A60" s="123" t="s">
        <v>108</v>
      </c>
      <c r="B60" s="113">
        <f>COUNTIF('Gifts and benefits'!B11:B15,"*")</f>
        <v>2</v>
      </c>
      <c r="C60" s="113">
        <f>COUNTIF('Gifts and benefits'!C11:C15,"*")</f>
        <v>2</v>
      </c>
      <c r="D60" s="113"/>
      <c r="E60" s="113">
        <f>COUNTA('Gifts and benefits'!E11:E15)</f>
        <v>2</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66"/>
  <sheetViews>
    <sheetView view="pageBreakPreview" topLeftCell="A28" zoomScaleNormal="100" zoomScaleSheetLayoutView="100" workbookViewId="0">
      <selection activeCell="F57" sqref="F5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4" t="s">
        <v>109</v>
      </c>
      <c r="B1" s="174"/>
      <c r="C1" s="174"/>
      <c r="D1" s="174"/>
      <c r="E1" s="174"/>
      <c r="F1" s="46"/>
    </row>
    <row r="2" spans="1:6" ht="21" customHeight="1" x14ac:dyDescent="0.2">
      <c r="A2" s="4" t="s">
        <v>52</v>
      </c>
      <c r="B2" s="177" t="str">
        <f>'Summary and sign-off'!B2:F2</f>
        <v>Northland District Health Board</v>
      </c>
      <c r="C2" s="177"/>
      <c r="D2" s="177"/>
      <c r="E2" s="177"/>
      <c r="F2" s="46"/>
    </row>
    <row r="3" spans="1:6" ht="21" customHeight="1" x14ac:dyDescent="0.2">
      <c r="A3" s="4" t="s">
        <v>110</v>
      </c>
      <c r="B3" s="177" t="str">
        <f>'Summary and sign-off'!B3:F3</f>
        <v>Nick Chamberlain</v>
      </c>
      <c r="C3" s="177"/>
      <c r="D3" s="177"/>
      <c r="E3" s="177"/>
      <c r="F3" s="46"/>
    </row>
    <row r="4" spans="1:6" ht="21" customHeight="1" x14ac:dyDescent="0.2">
      <c r="A4" s="4" t="s">
        <v>111</v>
      </c>
      <c r="B4" s="177">
        <f>'Summary and sign-off'!B4:F4</f>
        <v>44013</v>
      </c>
      <c r="C4" s="177"/>
      <c r="D4" s="177"/>
      <c r="E4" s="177"/>
      <c r="F4" s="46"/>
    </row>
    <row r="5" spans="1:6" ht="21" customHeight="1" x14ac:dyDescent="0.2">
      <c r="A5" s="4" t="s">
        <v>112</v>
      </c>
      <c r="B5" s="177">
        <f>'Summary and sign-off'!B5:F5</f>
        <v>44377</v>
      </c>
      <c r="C5" s="177"/>
      <c r="D5" s="177"/>
      <c r="E5" s="177"/>
      <c r="F5" s="46"/>
    </row>
    <row r="6" spans="1:6" ht="21" customHeight="1" x14ac:dyDescent="0.2">
      <c r="A6" s="4" t="s">
        <v>113</v>
      </c>
      <c r="B6" s="172" t="s">
        <v>81</v>
      </c>
      <c r="C6" s="172"/>
      <c r="D6" s="172"/>
      <c r="E6" s="172"/>
      <c r="F6" s="46"/>
    </row>
    <row r="7" spans="1:6" ht="21" customHeight="1" x14ac:dyDescent="0.2">
      <c r="A7" s="4" t="s">
        <v>56</v>
      </c>
      <c r="B7" s="172" t="s">
        <v>83</v>
      </c>
      <c r="C7" s="172"/>
      <c r="D7" s="172"/>
      <c r="E7" s="172"/>
      <c r="F7" s="46"/>
    </row>
    <row r="8" spans="1:6" ht="36" customHeight="1" x14ac:dyDescent="0.2">
      <c r="A8" s="180" t="s">
        <v>114</v>
      </c>
      <c r="B8" s="181"/>
      <c r="C8" s="181"/>
      <c r="D8" s="181"/>
      <c r="E8" s="181"/>
      <c r="F8" s="22"/>
    </row>
    <row r="9" spans="1:6" ht="36" customHeight="1" x14ac:dyDescent="0.2">
      <c r="A9" s="182" t="s">
        <v>115</v>
      </c>
      <c r="B9" s="183"/>
      <c r="C9" s="183"/>
      <c r="D9" s="183"/>
      <c r="E9" s="183"/>
      <c r="F9" s="22"/>
    </row>
    <row r="10" spans="1:6" ht="24.75" customHeight="1" x14ac:dyDescent="0.2">
      <c r="A10" s="179" t="s">
        <v>116</v>
      </c>
      <c r="B10" s="184"/>
      <c r="C10" s="179"/>
      <c r="D10" s="179"/>
      <c r="E10" s="179"/>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hidden="1" x14ac:dyDescent="0.2">
      <c r="A15" s="143"/>
      <c r="B15" s="144"/>
      <c r="C15" s="145"/>
      <c r="D15" s="145"/>
      <c r="E15" s="146"/>
      <c r="F15" s="1"/>
    </row>
    <row r="16" spans="1:6" ht="19.5" customHeight="1" x14ac:dyDescent="0.2">
      <c r="A16" s="107" t="s">
        <v>122</v>
      </c>
      <c r="B16" s="108">
        <f>SUM(B12:B15)</f>
        <v>0</v>
      </c>
      <c r="C16" s="168" t="str">
        <f>IF(SUBTOTAL(3,B12:B15)=SUBTOTAL(103,B12:B15),'Summary and sign-off'!$A$48,'Summary and sign-off'!$A$49)</f>
        <v>Check - there are no hidden rows with data</v>
      </c>
      <c r="D16" s="178" t="str">
        <f>IF('Summary and sign-off'!F55='Summary and sign-off'!F54,'Summary and sign-off'!A51,'Summary and sign-off'!A50)</f>
        <v>Check - each entry provides sufficient information</v>
      </c>
      <c r="E16" s="178"/>
      <c r="F16" s="46"/>
    </row>
    <row r="17" spans="1:6" ht="10.5" customHeight="1" x14ac:dyDescent="0.2">
      <c r="A17" s="27"/>
      <c r="B17" s="22"/>
      <c r="C17" s="27"/>
      <c r="D17" s="27"/>
      <c r="E17" s="27"/>
      <c r="F17" s="27"/>
    </row>
    <row r="18" spans="1:6" ht="24.75" customHeight="1" x14ac:dyDescent="0.2">
      <c r="A18" s="179" t="s">
        <v>123</v>
      </c>
      <c r="B18" s="179"/>
      <c r="C18" s="179"/>
      <c r="D18" s="179"/>
      <c r="E18" s="179"/>
      <c r="F18" s="47"/>
    </row>
    <row r="19" spans="1:6" ht="27" customHeight="1" x14ac:dyDescent="0.2">
      <c r="A19" s="35" t="s">
        <v>117</v>
      </c>
      <c r="B19" s="35" t="s">
        <v>62</v>
      </c>
      <c r="C19" s="35" t="s">
        <v>124</v>
      </c>
      <c r="D19" s="35" t="s">
        <v>120</v>
      </c>
      <c r="E19" s="35" t="s">
        <v>121</v>
      </c>
      <c r="F19" s="48"/>
    </row>
    <row r="20" spans="1:6" s="87" customFormat="1" hidden="1" x14ac:dyDescent="0.2">
      <c r="A20" s="133"/>
      <c r="B20" s="134"/>
      <c r="C20" s="135"/>
      <c r="D20" s="135"/>
      <c r="E20" s="136"/>
      <c r="F20" s="1"/>
    </row>
    <row r="21" spans="1:6" s="87" customFormat="1" ht="25.5" x14ac:dyDescent="0.2">
      <c r="A21" s="133" t="s">
        <v>173</v>
      </c>
      <c r="B21" s="134">
        <v>853.14782608695657</v>
      </c>
      <c r="C21" s="135" t="s">
        <v>174</v>
      </c>
      <c r="D21" s="135" t="s">
        <v>180</v>
      </c>
      <c r="E21" s="136" t="s">
        <v>175</v>
      </c>
      <c r="F21" s="169"/>
    </row>
    <row r="22" spans="1:6" s="87" customFormat="1" x14ac:dyDescent="0.2">
      <c r="A22" s="133"/>
      <c r="B22" s="134">
        <v>227.82608695652175</v>
      </c>
      <c r="C22" s="135"/>
      <c r="D22" s="135" t="s">
        <v>176</v>
      </c>
      <c r="E22" s="136"/>
      <c r="F22" s="169"/>
    </row>
    <row r="23" spans="1:6" s="87" customFormat="1" x14ac:dyDescent="0.2">
      <c r="A23" s="133"/>
      <c r="B23" s="134">
        <v>13.043478260869566</v>
      </c>
      <c r="C23" s="135"/>
      <c r="D23" s="135" t="s">
        <v>177</v>
      </c>
      <c r="E23" s="136"/>
      <c r="F23" s="169"/>
    </row>
    <row r="24" spans="1:6" s="87" customFormat="1" x14ac:dyDescent="0.2">
      <c r="A24" s="133"/>
      <c r="B24" s="134">
        <v>29.043478260869566</v>
      </c>
      <c r="C24" s="135"/>
      <c r="D24" s="135" t="s">
        <v>178</v>
      </c>
      <c r="E24" s="136"/>
      <c r="F24" s="169"/>
    </row>
    <row r="25" spans="1:6" s="87" customFormat="1" ht="25.5" x14ac:dyDescent="0.2">
      <c r="A25" s="133" t="s">
        <v>179</v>
      </c>
      <c r="B25" s="134">
        <v>706.07826086956527</v>
      </c>
      <c r="C25" s="135" t="s">
        <v>209</v>
      </c>
      <c r="D25" s="135" t="s">
        <v>180</v>
      </c>
      <c r="E25" s="136" t="s">
        <v>175</v>
      </c>
      <c r="F25" s="169"/>
    </row>
    <row r="26" spans="1:6" s="87" customFormat="1" x14ac:dyDescent="0.2">
      <c r="A26" s="133"/>
      <c r="B26" s="134">
        <v>462.60869565217394</v>
      </c>
      <c r="C26" s="135"/>
      <c r="D26" s="135" t="s">
        <v>214</v>
      </c>
      <c r="E26" s="136"/>
      <c r="F26" s="169"/>
    </row>
    <row r="27" spans="1:6" s="87" customFormat="1" x14ac:dyDescent="0.2">
      <c r="A27" s="133"/>
      <c r="B27" s="134">
        <v>17.39130434782609</v>
      </c>
      <c r="C27" s="135"/>
      <c r="D27" s="135" t="s">
        <v>177</v>
      </c>
      <c r="E27" s="136"/>
      <c r="F27" s="169"/>
    </row>
    <row r="28" spans="1:6" s="87" customFormat="1" x14ac:dyDescent="0.2">
      <c r="A28" s="133"/>
      <c r="B28" s="134">
        <v>64.27826086956523</v>
      </c>
      <c r="C28" s="135"/>
      <c r="D28" s="135" t="s">
        <v>178</v>
      </c>
      <c r="E28" s="136"/>
      <c r="F28" s="169"/>
    </row>
    <row r="29" spans="1:6" s="87" customFormat="1" ht="25.5" x14ac:dyDescent="0.2">
      <c r="A29" s="133" t="s">
        <v>182</v>
      </c>
      <c r="B29" s="134">
        <v>719.50434782608693</v>
      </c>
      <c r="C29" s="135" t="s">
        <v>186</v>
      </c>
      <c r="D29" s="135" t="s">
        <v>180</v>
      </c>
      <c r="E29" s="136" t="s">
        <v>185</v>
      </c>
      <c r="F29" s="169"/>
    </row>
    <row r="30" spans="1:6" s="87" customFormat="1" x14ac:dyDescent="0.2">
      <c r="A30" s="133"/>
      <c r="B30" s="134">
        <v>463.00869565217397</v>
      </c>
      <c r="C30" s="135"/>
      <c r="D30" s="135" t="s">
        <v>214</v>
      </c>
      <c r="E30" s="136"/>
      <c r="F30" s="169"/>
    </row>
    <row r="31" spans="1:6" s="87" customFormat="1" x14ac:dyDescent="0.2">
      <c r="A31" s="133"/>
      <c r="B31" s="134">
        <v>17.39130434782609</v>
      </c>
      <c r="C31" s="135"/>
      <c r="D31" s="135" t="s">
        <v>177</v>
      </c>
      <c r="E31" s="136"/>
      <c r="F31" s="169"/>
    </row>
    <row r="32" spans="1:6" s="87" customFormat="1" x14ac:dyDescent="0.2">
      <c r="A32" s="133"/>
      <c r="B32" s="134">
        <v>141.93913043478261</v>
      </c>
      <c r="C32" s="135"/>
      <c r="D32" s="135" t="s">
        <v>178</v>
      </c>
      <c r="E32" s="136"/>
      <c r="F32" s="169"/>
    </row>
    <row r="33" spans="1:6" s="87" customFormat="1" x14ac:dyDescent="0.2">
      <c r="A33" s="133" t="s">
        <v>187</v>
      </c>
      <c r="B33" s="134">
        <v>712.90434782608702</v>
      </c>
      <c r="C33" s="135" t="s">
        <v>208</v>
      </c>
      <c r="D33" s="135" t="s">
        <v>180</v>
      </c>
      <c r="E33" s="136" t="s">
        <v>175</v>
      </c>
      <c r="F33" s="169"/>
    </row>
    <row r="34" spans="1:6" s="87" customFormat="1" x14ac:dyDescent="0.2">
      <c r="A34" s="133"/>
      <c r="B34" s="134">
        <v>220.43478260869566</v>
      </c>
      <c r="C34" s="135"/>
      <c r="D34" s="135" t="s">
        <v>214</v>
      </c>
      <c r="E34" s="136"/>
      <c r="F34" s="169"/>
    </row>
    <row r="35" spans="1:6" s="87" customFormat="1" x14ac:dyDescent="0.2">
      <c r="A35" s="133"/>
      <c r="B35" s="134">
        <v>57.565217391304351</v>
      </c>
      <c r="C35" s="135"/>
      <c r="D35" s="135" t="s">
        <v>178</v>
      </c>
      <c r="E35" s="136"/>
      <c r="F35" s="169"/>
    </row>
    <row r="36" spans="1:6" s="87" customFormat="1" x14ac:dyDescent="0.2">
      <c r="A36" s="133"/>
      <c r="B36" s="134">
        <v>13.043478260869566</v>
      </c>
      <c r="C36" s="135"/>
      <c r="D36" s="135" t="s">
        <v>177</v>
      </c>
      <c r="E36" s="136"/>
      <c r="F36" s="169"/>
    </row>
    <row r="37" spans="1:6" s="87" customFormat="1" x14ac:dyDescent="0.2">
      <c r="A37" s="133" t="s">
        <v>188</v>
      </c>
      <c r="B37" s="134">
        <v>34.782608695652179</v>
      </c>
      <c r="C37" s="135" t="s">
        <v>189</v>
      </c>
      <c r="D37" s="135" t="s">
        <v>206</v>
      </c>
      <c r="E37" s="136" t="s">
        <v>185</v>
      </c>
      <c r="F37" s="169"/>
    </row>
    <row r="38" spans="1:6" s="87" customFormat="1" ht="25.5" x14ac:dyDescent="0.2">
      <c r="A38" s="133" t="s">
        <v>191</v>
      </c>
      <c r="B38" s="134">
        <v>246.57391304347829</v>
      </c>
      <c r="C38" s="135" t="s">
        <v>192</v>
      </c>
      <c r="D38" s="135" t="s">
        <v>207</v>
      </c>
      <c r="E38" s="136" t="s">
        <v>175</v>
      </c>
      <c r="F38" s="169"/>
    </row>
    <row r="39" spans="1:6" s="87" customFormat="1" x14ac:dyDescent="0.2">
      <c r="A39" s="133"/>
      <c r="B39" s="134">
        <v>947.09565217391321</v>
      </c>
      <c r="C39" s="135"/>
      <c r="D39" s="135" t="s">
        <v>180</v>
      </c>
      <c r="E39" s="136"/>
      <c r="F39" s="169"/>
    </row>
    <row r="40" spans="1:6" s="87" customFormat="1" x14ac:dyDescent="0.2">
      <c r="A40" s="133"/>
      <c r="B40" s="134">
        <v>13.043478260869566</v>
      </c>
      <c r="C40" s="135"/>
      <c r="D40" s="135" t="s">
        <v>177</v>
      </c>
      <c r="E40" s="136"/>
      <c r="F40" s="169"/>
    </row>
    <row r="41" spans="1:6" s="87" customFormat="1" x14ac:dyDescent="0.2">
      <c r="A41" s="133"/>
      <c r="B41" s="134">
        <v>85.304347826086953</v>
      </c>
      <c r="C41" s="135"/>
      <c r="D41" s="135" t="s">
        <v>178</v>
      </c>
      <c r="E41" s="136"/>
      <c r="F41" s="169"/>
    </row>
    <row r="42" spans="1:6" s="87" customFormat="1" ht="25.5" x14ac:dyDescent="0.2">
      <c r="A42" s="133" t="s">
        <v>193</v>
      </c>
      <c r="B42" s="134">
        <v>538.52173913043475</v>
      </c>
      <c r="C42" s="135" t="s">
        <v>194</v>
      </c>
      <c r="D42" s="135" t="s">
        <v>207</v>
      </c>
      <c r="E42" s="136" t="s">
        <v>175</v>
      </c>
      <c r="F42" s="169"/>
    </row>
    <row r="43" spans="1:6" s="87" customFormat="1" x14ac:dyDescent="0.2">
      <c r="A43" s="133"/>
      <c r="B43" s="134">
        <v>213.04347826086959</v>
      </c>
      <c r="C43" s="135"/>
      <c r="D43" s="135" t="s">
        <v>181</v>
      </c>
      <c r="E43" s="136"/>
      <c r="F43" s="169"/>
    </row>
    <row r="44" spans="1:6" s="87" customFormat="1" x14ac:dyDescent="0.2">
      <c r="A44" s="133"/>
      <c r="B44" s="134">
        <v>138.87826086956522</v>
      </c>
      <c r="C44" s="135"/>
      <c r="D44" s="135" t="s">
        <v>178</v>
      </c>
      <c r="E44" s="136"/>
      <c r="F44" s="169"/>
    </row>
    <row r="45" spans="1:6" s="87" customFormat="1" x14ac:dyDescent="0.2">
      <c r="A45" s="133"/>
      <c r="B45" s="134">
        <v>17.39130434782609</v>
      </c>
      <c r="C45" s="135"/>
      <c r="D45" s="135" t="s">
        <v>177</v>
      </c>
      <c r="E45" s="136"/>
      <c r="F45" s="169"/>
    </row>
    <row r="46" spans="1:6" s="87" customFormat="1" x14ac:dyDescent="0.2">
      <c r="A46" s="133" t="s">
        <v>195</v>
      </c>
      <c r="B46" s="134">
        <v>475.95652173913049</v>
      </c>
      <c r="C46" s="135" t="s">
        <v>196</v>
      </c>
      <c r="D46" s="135" t="s">
        <v>207</v>
      </c>
      <c r="E46" s="136" t="s">
        <v>197</v>
      </c>
      <c r="F46" s="169"/>
    </row>
    <row r="47" spans="1:6" s="87" customFormat="1" x14ac:dyDescent="0.2">
      <c r="A47" s="133" t="s">
        <v>198</v>
      </c>
      <c r="B47" s="134">
        <v>590.53913043478269</v>
      </c>
      <c r="C47" s="135" t="s">
        <v>200</v>
      </c>
      <c r="D47" s="135" t="s">
        <v>180</v>
      </c>
      <c r="E47" s="136" t="s">
        <v>199</v>
      </c>
      <c r="F47" s="169"/>
    </row>
    <row r="48" spans="1:6" s="87" customFormat="1" x14ac:dyDescent="0.2">
      <c r="A48" s="133"/>
      <c r="B48" s="134">
        <v>688.78260869565224</v>
      </c>
      <c r="C48" s="135"/>
      <c r="D48" s="135" t="s">
        <v>214</v>
      </c>
      <c r="E48" s="136"/>
      <c r="F48" s="169"/>
    </row>
    <row r="49" spans="1:6" s="87" customFormat="1" ht="25.5" x14ac:dyDescent="0.2">
      <c r="A49" s="133" t="s">
        <v>203</v>
      </c>
      <c r="B49" s="134">
        <v>270.53913043478263</v>
      </c>
      <c r="C49" s="135" t="s">
        <v>204</v>
      </c>
      <c r="D49" s="135" t="s">
        <v>181</v>
      </c>
      <c r="E49" s="136" t="s">
        <v>185</v>
      </c>
      <c r="F49" s="169"/>
    </row>
    <row r="50" spans="1:6" s="87" customFormat="1" x14ac:dyDescent="0.2">
      <c r="A50" s="133"/>
      <c r="B50" s="134">
        <v>309.04347826086956</v>
      </c>
      <c r="C50" s="135"/>
      <c r="D50" s="135" t="s">
        <v>214</v>
      </c>
      <c r="E50" s="136"/>
      <c r="F50" s="169"/>
    </row>
    <row r="51" spans="1:6" s="87" customFormat="1" x14ac:dyDescent="0.2">
      <c r="A51" s="133"/>
      <c r="B51" s="134">
        <v>69.034782608695664</v>
      </c>
      <c r="C51" s="135"/>
      <c r="D51" s="135" t="s">
        <v>178</v>
      </c>
      <c r="E51" s="136"/>
      <c r="F51" s="169"/>
    </row>
    <row r="52" spans="1:6" s="87" customFormat="1" x14ac:dyDescent="0.2">
      <c r="A52" s="133"/>
      <c r="B52" s="134">
        <v>13.043478260869566</v>
      </c>
      <c r="C52" s="135"/>
      <c r="D52" s="135" t="s">
        <v>177</v>
      </c>
      <c r="E52" s="136"/>
      <c r="F52" s="169"/>
    </row>
    <row r="53" spans="1:6" s="87" customFormat="1" x14ac:dyDescent="0.2">
      <c r="A53" s="133" t="s">
        <v>201</v>
      </c>
      <c r="B53" s="134">
        <v>825.73913043478274</v>
      </c>
      <c r="C53" s="135" t="s">
        <v>202</v>
      </c>
      <c r="D53" s="135" t="s">
        <v>180</v>
      </c>
      <c r="E53" s="136" t="s">
        <v>175</v>
      </c>
      <c r="F53" s="169"/>
    </row>
    <row r="54" spans="1:6" s="87" customFormat="1" x14ac:dyDescent="0.2">
      <c r="A54" s="133"/>
      <c r="B54" s="134">
        <v>336.74782608695654</v>
      </c>
      <c r="C54" s="135"/>
      <c r="D54" s="135" t="s">
        <v>214</v>
      </c>
      <c r="E54" s="136"/>
      <c r="F54" s="169"/>
    </row>
    <row r="55" spans="1:6" s="87" customFormat="1" x14ac:dyDescent="0.2">
      <c r="A55" s="133"/>
      <c r="B55" s="134">
        <v>13.043478260869566</v>
      </c>
      <c r="C55" s="135"/>
      <c r="D55" s="135" t="s">
        <v>177</v>
      </c>
      <c r="E55" s="136"/>
      <c r="F55" s="169"/>
    </row>
    <row r="56" spans="1:6" s="87" customFormat="1" x14ac:dyDescent="0.2">
      <c r="A56" s="133"/>
      <c r="B56" s="134">
        <v>35.23478260869566</v>
      </c>
      <c r="C56" s="133"/>
      <c r="D56" s="133" t="s">
        <v>178</v>
      </c>
      <c r="E56" s="133"/>
      <c r="F56" s="169">
        <f>10581.55*1.15</f>
        <v>12168.782499999998</v>
      </c>
    </row>
    <row r="57" spans="1:6" s="87" customFormat="1" x14ac:dyDescent="0.2">
      <c r="A57" s="133"/>
      <c r="B57" s="133"/>
      <c r="C57" s="133"/>
      <c r="D57" s="133"/>
      <c r="E57" s="133"/>
    </row>
    <row r="58" spans="1:6" s="87" customFormat="1" hidden="1" x14ac:dyDescent="0.2">
      <c r="A58" s="147"/>
      <c r="B58" s="148"/>
      <c r="C58" s="149"/>
      <c r="D58" s="149"/>
      <c r="E58" s="150"/>
      <c r="F58" s="1"/>
    </row>
    <row r="59" spans="1:6" ht="19.5" customHeight="1" x14ac:dyDescent="0.2">
      <c r="A59" s="107" t="s">
        <v>125</v>
      </c>
      <c r="B59" s="108">
        <f>SUM(B20:B58)</f>
        <v>10581.54782608696</v>
      </c>
      <c r="C59" s="168" t="str">
        <f>IF(SUBTOTAL(3,B20:B58)=SUBTOTAL(103,B20:B58),'Summary and sign-off'!$A$48,'Summary and sign-off'!$A$49)</f>
        <v>Check - there are no hidden rows with data</v>
      </c>
      <c r="D59" s="178" t="str">
        <f>IF('Summary and sign-off'!F56='Summary and sign-off'!F54,'Summary and sign-off'!A51,'Summary and sign-off'!A50)</f>
        <v>Check - each entry provides sufficient information</v>
      </c>
      <c r="E59" s="178"/>
      <c r="F59" s="46"/>
    </row>
    <row r="60" spans="1:6" ht="10.5" customHeight="1" x14ac:dyDescent="0.2">
      <c r="A60" s="27"/>
      <c r="B60" s="22"/>
      <c r="C60" s="27"/>
      <c r="D60" s="27"/>
      <c r="E60" s="27"/>
      <c r="F60" s="27"/>
    </row>
    <row r="61" spans="1:6" ht="24.75" customHeight="1" x14ac:dyDescent="0.2">
      <c r="A61" s="179" t="s">
        <v>126</v>
      </c>
      <c r="B61" s="179"/>
      <c r="C61" s="179"/>
      <c r="D61" s="179"/>
      <c r="E61" s="179"/>
      <c r="F61" s="46"/>
    </row>
    <row r="62" spans="1:6" ht="27" customHeight="1" x14ac:dyDescent="0.2">
      <c r="A62" s="35" t="s">
        <v>117</v>
      </c>
      <c r="B62" s="35" t="s">
        <v>62</v>
      </c>
      <c r="C62" s="35" t="s">
        <v>127</v>
      </c>
      <c r="D62" s="35" t="s">
        <v>128</v>
      </c>
      <c r="E62" s="35" t="s">
        <v>121</v>
      </c>
      <c r="F62" s="49"/>
    </row>
    <row r="63" spans="1:6" s="87" customFormat="1" hidden="1" x14ac:dyDescent="0.2">
      <c r="A63" s="133"/>
      <c r="B63" s="134"/>
      <c r="C63" s="135"/>
      <c r="D63" s="135"/>
      <c r="E63" s="136"/>
      <c r="F63" s="1"/>
    </row>
    <row r="64" spans="1:6" s="87" customFormat="1" x14ac:dyDescent="0.2">
      <c r="A64" s="157"/>
      <c r="B64" s="158"/>
      <c r="C64" s="159"/>
      <c r="D64" s="159"/>
      <c r="E64" s="160"/>
      <c r="F64" s="1"/>
    </row>
    <row r="65" spans="1:6" s="87" customFormat="1" x14ac:dyDescent="0.2">
      <c r="A65" s="157"/>
      <c r="B65" s="158"/>
      <c r="C65" s="159"/>
      <c r="D65" s="159"/>
      <c r="E65" s="160"/>
      <c r="F65" s="1"/>
    </row>
    <row r="66" spans="1:6" s="87" customFormat="1" hidden="1" x14ac:dyDescent="0.2">
      <c r="A66" s="133"/>
      <c r="B66" s="134"/>
      <c r="C66" s="135"/>
      <c r="D66" s="135"/>
      <c r="E66" s="136"/>
      <c r="F66" s="1"/>
    </row>
    <row r="67" spans="1:6" ht="19.5" customHeight="1" x14ac:dyDescent="0.2">
      <c r="A67" s="107" t="s">
        <v>129</v>
      </c>
      <c r="B67" s="108">
        <f>SUM(B63:B66)</f>
        <v>0</v>
      </c>
      <c r="C67" s="168" t="str">
        <f>IF(SUBTOTAL(3,B63:B66)=SUBTOTAL(103,B63:B66),'Summary and sign-off'!$A$48,'Summary and sign-off'!$A$49)</f>
        <v>Check - there are no hidden rows with data</v>
      </c>
      <c r="D67" s="178" t="str">
        <f>IF('Summary and sign-off'!F57='Summary and sign-off'!F54,'Summary and sign-off'!A51,'Summary and sign-off'!A50)</f>
        <v>Check - each entry provides sufficient information</v>
      </c>
      <c r="E67" s="178"/>
      <c r="F67" s="46"/>
    </row>
    <row r="68" spans="1:6" ht="10.5" customHeight="1" x14ac:dyDescent="0.2">
      <c r="A68" s="27"/>
      <c r="B68" s="92"/>
      <c r="C68" s="22"/>
      <c r="D68" s="27"/>
      <c r="E68" s="27"/>
      <c r="F68" s="27"/>
    </row>
    <row r="69" spans="1:6" ht="34.5" customHeight="1" x14ac:dyDescent="0.2">
      <c r="A69" s="50" t="s">
        <v>130</v>
      </c>
      <c r="B69" s="93">
        <f>B16+B59+B67</f>
        <v>10581.54782608696</v>
      </c>
      <c r="C69" s="51"/>
      <c r="D69" s="51"/>
      <c r="E69" s="51"/>
      <c r="F69" s="26"/>
    </row>
    <row r="70" spans="1:6" x14ac:dyDescent="0.2">
      <c r="A70" s="27"/>
      <c r="B70" s="22"/>
      <c r="C70" s="27"/>
      <c r="D70" s="27"/>
      <c r="E70" s="27"/>
      <c r="F70" s="27"/>
    </row>
    <row r="71" spans="1:6" x14ac:dyDescent="0.2">
      <c r="A71" s="52" t="s">
        <v>73</v>
      </c>
      <c r="B71" s="25"/>
      <c r="C71" s="26"/>
      <c r="D71" s="26"/>
      <c r="E71" s="26"/>
      <c r="F71" s="27"/>
    </row>
    <row r="72" spans="1:6" ht="12.6" customHeight="1" x14ac:dyDescent="0.2">
      <c r="A72" s="23" t="s">
        <v>131</v>
      </c>
      <c r="B72" s="53"/>
      <c r="C72" s="53"/>
      <c r="D72" s="32"/>
      <c r="E72" s="32"/>
      <c r="F72" s="27"/>
    </row>
    <row r="73" spans="1:6" ht="12.95" customHeight="1" x14ac:dyDescent="0.2">
      <c r="A73" s="31" t="s">
        <v>132</v>
      </c>
      <c r="B73" s="27"/>
      <c r="C73" s="32"/>
      <c r="D73" s="27"/>
      <c r="E73" s="32"/>
      <c r="F73" s="27"/>
    </row>
    <row r="74" spans="1:6" x14ac:dyDescent="0.2">
      <c r="A74" s="31" t="s">
        <v>133</v>
      </c>
      <c r="B74" s="32"/>
      <c r="C74" s="32"/>
      <c r="D74" s="32"/>
      <c r="E74" s="54"/>
      <c r="F74" s="46"/>
    </row>
    <row r="75" spans="1:6" x14ac:dyDescent="0.2">
      <c r="A75" s="23" t="s">
        <v>79</v>
      </c>
      <c r="B75" s="25"/>
      <c r="C75" s="26"/>
      <c r="D75" s="26"/>
      <c r="E75" s="26"/>
      <c r="F75" s="27"/>
    </row>
    <row r="76" spans="1:6" ht="12.95" customHeight="1" x14ac:dyDescent="0.2">
      <c r="A76" s="31" t="s">
        <v>134</v>
      </c>
      <c r="B76" s="27"/>
      <c r="C76" s="32"/>
      <c r="D76" s="27"/>
      <c r="E76" s="32"/>
      <c r="F76" s="27"/>
    </row>
    <row r="77" spans="1:6" x14ac:dyDescent="0.2">
      <c r="A77" s="31" t="s">
        <v>135</v>
      </c>
      <c r="B77" s="32"/>
      <c r="C77" s="32"/>
      <c r="D77" s="32"/>
      <c r="E77" s="54"/>
      <c r="F77" s="46"/>
    </row>
    <row r="78" spans="1:6" x14ac:dyDescent="0.2">
      <c r="A78" s="36" t="s">
        <v>136</v>
      </c>
      <c r="B78" s="36"/>
      <c r="C78" s="36"/>
      <c r="D78" s="36"/>
      <c r="E78" s="54"/>
      <c r="F78" s="46"/>
    </row>
    <row r="79" spans="1:6" x14ac:dyDescent="0.2">
      <c r="A79" s="40"/>
      <c r="B79" s="27"/>
      <c r="C79" s="27"/>
      <c r="D79" s="27"/>
      <c r="E79" s="46"/>
      <c r="F79" s="46"/>
    </row>
    <row r="80" spans="1:6" hidden="1" x14ac:dyDescent="0.2">
      <c r="A80" s="40"/>
      <c r="B80" s="27"/>
      <c r="C80" s="27"/>
      <c r="D80" s="27"/>
      <c r="E80" s="46"/>
      <c r="F80" s="46"/>
    </row>
    <row r="81" spans="1:6" hidden="1" x14ac:dyDescent="0.2"/>
    <row r="82" spans="1:6" hidden="1" x14ac:dyDescent="0.2"/>
    <row r="83" spans="1:6" hidden="1" x14ac:dyDescent="0.2"/>
    <row r="84" spans="1:6" hidden="1" x14ac:dyDescent="0.2"/>
    <row r="85" spans="1:6" ht="12.75" hidden="1" customHeight="1" x14ac:dyDescent="0.2"/>
    <row r="86" spans="1:6" hidden="1" x14ac:dyDescent="0.2"/>
    <row r="87" spans="1:6" hidden="1" x14ac:dyDescent="0.2"/>
    <row r="88" spans="1:6" hidden="1" x14ac:dyDescent="0.2">
      <c r="A88" s="55"/>
      <c r="B88" s="46"/>
      <c r="C88" s="46"/>
      <c r="D88" s="46"/>
      <c r="E88" s="46"/>
      <c r="F88" s="46"/>
    </row>
    <row r="89" spans="1:6" hidden="1" x14ac:dyDescent="0.2">
      <c r="A89" s="55"/>
      <c r="B89" s="46"/>
      <c r="C89" s="46"/>
      <c r="D89" s="46"/>
      <c r="E89" s="46"/>
      <c r="F89" s="46"/>
    </row>
    <row r="90" spans="1:6" hidden="1" x14ac:dyDescent="0.2">
      <c r="A90" s="55"/>
      <c r="B90" s="46"/>
      <c r="C90" s="46"/>
      <c r="D90" s="46"/>
      <c r="E90" s="46"/>
      <c r="F90" s="46"/>
    </row>
    <row r="91" spans="1:6" hidden="1" x14ac:dyDescent="0.2">
      <c r="A91" s="55"/>
      <c r="B91" s="46"/>
      <c r="C91" s="46"/>
      <c r="D91" s="46"/>
      <c r="E91" s="46"/>
      <c r="F91" s="46"/>
    </row>
    <row r="92" spans="1:6" hidden="1" x14ac:dyDescent="0.2">
      <c r="A92" s="55"/>
      <c r="B92" s="46"/>
      <c r="C92" s="46"/>
      <c r="D92" s="46"/>
      <c r="E92" s="46"/>
      <c r="F92" s="46"/>
    </row>
    <row r="93" spans="1:6" hidden="1" x14ac:dyDescent="0.2"/>
    <row r="94" spans="1:6" hidden="1" x14ac:dyDescent="0.2"/>
    <row r="95" spans="1:6" hidden="1" x14ac:dyDescent="0.2"/>
    <row r="96" spans="1:6" hidden="1" x14ac:dyDescent="0.2"/>
    <row r="97" hidden="1" x14ac:dyDescent="0.2"/>
    <row r="98" hidden="1" x14ac:dyDescent="0.2"/>
    <row r="99" hidden="1" x14ac:dyDescent="0.2"/>
    <row r="100" hidden="1"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sheetData>
  <sheetProtection sheet="1" formatCells="0" formatRows="0" insertColumns="0" insertRows="0" deleteRows="0"/>
  <mergeCells count="15">
    <mergeCell ref="B7:E7"/>
    <mergeCell ref="B5:E5"/>
    <mergeCell ref="D67:E67"/>
    <mergeCell ref="A1:E1"/>
    <mergeCell ref="A18:E18"/>
    <mergeCell ref="A61:E61"/>
    <mergeCell ref="B2:E2"/>
    <mergeCell ref="B3:E3"/>
    <mergeCell ref="B4:E4"/>
    <mergeCell ref="A8:E8"/>
    <mergeCell ref="A9:E9"/>
    <mergeCell ref="B6:E6"/>
    <mergeCell ref="D16:E16"/>
    <mergeCell ref="D59:E5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15 A63 A66 A58 A20:A55">
      <formula1>$B$4</formula1>
      <formula2>$B$5</formula2>
    </dataValidation>
    <dataValidation allowBlank="1" showInputMessage="1" showErrorMessage="1" prompt="Insert additional rows as needed:_x000a_- 'right click' on a row number (left of screen)_x000a_- select 'Insert' (this will insert a row above it)" sqref="A62 A19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3 A64 A65">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B12:B15 B63:B66 B58 B20:B55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sqref="A1:E1"/>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4" t="s">
        <v>109</v>
      </c>
      <c r="B1" s="174"/>
      <c r="C1" s="174"/>
      <c r="D1" s="174"/>
      <c r="E1" s="174"/>
      <c r="F1" s="38"/>
    </row>
    <row r="2" spans="1:6" ht="21" customHeight="1" x14ac:dyDescent="0.2">
      <c r="A2" s="4" t="s">
        <v>52</v>
      </c>
      <c r="B2" s="177" t="str">
        <f>'Summary and sign-off'!B2:F2</f>
        <v>Northland District Health Board</v>
      </c>
      <c r="C2" s="177"/>
      <c r="D2" s="177"/>
      <c r="E2" s="177"/>
      <c r="F2" s="38"/>
    </row>
    <row r="3" spans="1:6" ht="21" customHeight="1" x14ac:dyDescent="0.2">
      <c r="A3" s="4" t="s">
        <v>110</v>
      </c>
      <c r="B3" s="177" t="str">
        <f>'Summary and sign-off'!B3:F3</f>
        <v>Nick Chamberlain</v>
      </c>
      <c r="C3" s="177"/>
      <c r="D3" s="177"/>
      <c r="E3" s="177"/>
      <c r="F3" s="38"/>
    </row>
    <row r="4" spans="1:6" ht="21" customHeight="1" x14ac:dyDescent="0.2">
      <c r="A4" s="4" t="s">
        <v>111</v>
      </c>
      <c r="B4" s="177">
        <f>'Summary and sign-off'!B4:F4</f>
        <v>44013</v>
      </c>
      <c r="C4" s="177"/>
      <c r="D4" s="177"/>
      <c r="E4" s="177"/>
      <c r="F4" s="38"/>
    </row>
    <row r="5" spans="1:6" ht="21" customHeight="1" x14ac:dyDescent="0.2">
      <c r="A5" s="4" t="s">
        <v>112</v>
      </c>
      <c r="B5" s="177">
        <f>'Summary and sign-off'!B5:F5</f>
        <v>44377</v>
      </c>
      <c r="C5" s="177"/>
      <c r="D5" s="177"/>
      <c r="E5" s="177"/>
      <c r="F5" s="38"/>
    </row>
    <row r="6" spans="1:6" ht="21" customHeight="1" x14ac:dyDescent="0.2">
      <c r="A6" s="4" t="s">
        <v>113</v>
      </c>
      <c r="B6" s="172"/>
      <c r="C6" s="172"/>
      <c r="D6" s="172"/>
      <c r="E6" s="172"/>
      <c r="F6" s="38"/>
    </row>
    <row r="7" spans="1:6" ht="21" customHeight="1" x14ac:dyDescent="0.2">
      <c r="A7" s="4" t="s">
        <v>56</v>
      </c>
      <c r="B7" s="172"/>
      <c r="C7" s="172"/>
      <c r="D7" s="172"/>
      <c r="E7" s="172"/>
      <c r="F7" s="38"/>
    </row>
    <row r="8" spans="1:6" ht="35.25" customHeight="1" x14ac:dyDescent="0.25">
      <c r="A8" s="187" t="s">
        <v>137</v>
      </c>
      <c r="B8" s="187"/>
      <c r="C8" s="188"/>
      <c r="D8" s="188"/>
      <c r="E8" s="188"/>
      <c r="F8" s="42"/>
    </row>
    <row r="9" spans="1:6" ht="35.25" customHeight="1" x14ac:dyDescent="0.25">
      <c r="A9" s="185" t="s">
        <v>138</v>
      </c>
      <c r="B9" s="186"/>
      <c r="C9" s="186"/>
      <c r="D9" s="186"/>
      <c r="E9" s="186"/>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8" t="str">
        <f>IF('Summary and sign-off'!F58='Summary and sign-off'!F54,'Summary and sign-off'!A51,'Summary and sign-off'!A50)</f>
        <v>Check - each entry provides sufficient information</v>
      </c>
      <c r="E25" s="178"/>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4" t="s">
        <v>109</v>
      </c>
      <c r="B1" s="174"/>
      <c r="C1" s="174"/>
      <c r="D1" s="174"/>
      <c r="E1" s="174"/>
      <c r="F1" s="24"/>
    </row>
    <row r="2" spans="1:6" ht="21" customHeight="1" x14ac:dyDescent="0.2">
      <c r="A2" s="4" t="s">
        <v>52</v>
      </c>
      <c r="B2" s="177" t="str">
        <f>'Summary and sign-off'!B2:F2</f>
        <v>Northland District Health Board</v>
      </c>
      <c r="C2" s="177"/>
      <c r="D2" s="177"/>
      <c r="E2" s="177"/>
      <c r="F2" s="24"/>
    </row>
    <row r="3" spans="1:6" ht="21" customHeight="1" x14ac:dyDescent="0.2">
      <c r="A3" s="4" t="s">
        <v>110</v>
      </c>
      <c r="B3" s="177" t="str">
        <f>'Summary and sign-off'!B3:F3</f>
        <v>Nick Chamberlain</v>
      </c>
      <c r="C3" s="177"/>
      <c r="D3" s="177"/>
      <c r="E3" s="177"/>
      <c r="F3" s="24"/>
    </row>
    <row r="4" spans="1:6" ht="21" customHeight="1" x14ac:dyDescent="0.2">
      <c r="A4" s="4" t="s">
        <v>111</v>
      </c>
      <c r="B4" s="177">
        <f>'Summary and sign-off'!B4:F4</f>
        <v>44013</v>
      </c>
      <c r="C4" s="177"/>
      <c r="D4" s="177"/>
      <c r="E4" s="177"/>
      <c r="F4" s="24"/>
    </row>
    <row r="5" spans="1:6" ht="21" customHeight="1" x14ac:dyDescent="0.2">
      <c r="A5" s="4" t="s">
        <v>112</v>
      </c>
      <c r="B5" s="177">
        <f>'Summary and sign-off'!B5:F5</f>
        <v>44377</v>
      </c>
      <c r="C5" s="177"/>
      <c r="D5" s="177"/>
      <c r="E5" s="177"/>
      <c r="F5" s="24"/>
    </row>
    <row r="6" spans="1:6" ht="21" customHeight="1" x14ac:dyDescent="0.2">
      <c r="A6" s="4" t="s">
        <v>113</v>
      </c>
      <c r="B6" s="172" t="s">
        <v>81</v>
      </c>
      <c r="C6" s="172"/>
      <c r="D6" s="172"/>
      <c r="E6" s="172"/>
      <c r="F6" s="34"/>
    </row>
    <row r="7" spans="1:6" ht="21" customHeight="1" x14ac:dyDescent="0.2">
      <c r="A7" s="4" t="s">
        <v>56</v>
      </c>
      <c r="B7" s="172" t="s">
        <v>83</v>
      </c>
      <c r="C7" s="172"/>
      <c r="D7" s="172"/>
      <c r="E7" s="172"/>
      <c r="F7" s="34"/>
    </row>
    <row r="8" spans="1:6" ht="35.25" customHeight="1" x14ac:dyDescent="0.2">
      <c r="A8" s="181" t="s">
        <v>147</v>
      </c>
      <c r="B8" s="181"/>
      <c r="C8" s="188"/>
      <c r="D8" s="188"/>
      <c r="E8" s="188"/>
      <c r="F8" s="24"/>
    </row>
    <row r="9" spans="1:6" ht="35.25" customHeight="1" x14ac:dyDescent="0.2">
      <c r="A9" s="189" t="s">
        <v>148</v>
      </c>
      <c r="B9" s="190"/>
      <c r="C9" s="190"/>
      <c r="D9" s="190"/>
      <c r="E9" s="190"/>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C12" s="162"/>
      <c r="D12" s="162"/>
      <c r="E12" s="163"/>
      <c r="F12" s="3"/>
    </row>
    <row r="13" spans="1:6" s="87" customFormat="1" x14ac:dyDescent="0.2">
      <c r="A13" s="157">
        <v>44025</v>
      </c>
      <c r="B13" s="158">
        <v>2111.52</v>
      </c>
      <c r="C13" s="162" t="s">
        <v>171</v>
      </c>
      <c r="D13" s="162" t="s">
        <v>172</v>
      </c>
      <c r="E13" s="163"/>
      <c r="F13" s="3"/>
    </row>
    <row r="14" spans="1:6" s="87" customFormat="1" x14ac:dyDescent="0.2">
      <c r="A14" s="157">
        <v>44151</v>
      </c>
      <c r="B14" s="158">
        <v>777.42608695652177</v>
      </c>
      <c r="C14" s="162" t="s">
        <v>183</v>
      </c>
      <c r="D14" s="162" t="s">
        <v>184</v>
      </c>
      <c r="E14" s="163"/>
      <c r="F14" s="170"/>
    </row>
    <row r="15" spans="1:6" s="87" customFormat="1" x14ac:dyDescent="0.2">
      <c r="A15" s="157">
        <v>44282</v>
      </c>
      <c r="B15" s="158">
        <v>73.913043478260875</v>
      </c>
      <c r="C15" s="162"/>
      <c r="D15" s="162" t="s">
        <v>190</v>
      </c>
      <c r="E15" s="163"/>
      <c r="F15" s="170"/>
    </row>
    <row r="16" spans="1:6" s="87" customFormat="1" x14ac:dyDescent="0.2">
      <c r="A16" s="157">
        <v>44371</v>
      </c>
      <c r="B16" s="158">
        <v>2128.2600000000002</v>
      </c>
      <c r="C16" s="162" t="s">
        <v>205</v>
      </c>
      <c r="D16" s="162" t="s">
        <v>184</v>
      </c>
      <c r="E16" s="163"/>
      <c r="F16" s="3"/>
    </row>
    <row r="17" spans="1:6" s="87" customFormat="1" x14ac:dyDescent="0.2">
      <c r="A17" s="157"/>
      <c r="B17" s="158"/>
      <c r="C17" s="162"/>
      <c r="D17" s="162"/>
      <c r="E17" s="163"/>
      <c r="F17" s="3"/>
    </row>
    <row r="18" spans="1:6" s="87" customFormat="1" x14ac:dyDescent="0.2">
      <c r="A18" s="161"/>
      <c r="B18" s="158"/>
      <c r="C18" s="162"/>
      <c r="D18" s="162"/>
      <c r="E18" s="163"/>
      <c r="F18" s="3"/>
    </row>
    <row r="19" spans="1:6" s="87" customFormat="1" x14ac:dyDescent="0.2">
      <c r="A19" s="161"/>
      <c r="B19" s="158"/>
      <c r="C19" s="162"/>
      <c r="D19" s="162"/>
      <c r="E19" s="163"/>
      <c r="F19" s="3"/>
    </row>
    <row r="20" spans="1:6" s="87" customFormat="1" hidden="1" x14ac:dyDescent="0.2">
      <c r="A20" s="137"/>
      <c r="B20" s="134"/>
      <c r="C20" s="138"/>
      <c r="D20" s="138"/>
      <c r="E20" s="139"/>
      <c r="F20" s="3"/>
    </row>
    <row r="21" spans="1:6" ht="34.5" customHeight="1" x14ac:dyDescent="0.2">
      <c r="A21" s="88" t="s">
        <v>151</v>
      </c>
      <c r="B21" s="97">
        <f>SUM(B11:B20)</f>
        <v>5091.1191304347831</v>
      </c>
      <c r="C21" s="106" t="str">
        <f>IF(SUBTOTAL(3,B11:B20)=SUBTOTAL(103,B11:B20),'Summary and sign-off'!$A$48,'Summary and sign-off'!$A$49)</f>
        <v>Check - there are no hidden rows with data</v>
      </c>
      <c r="D21" s="178" t="str">
        <f>IF('Summary and sign-off'!F59='Summary and sign-off'!F54,'Summary and sign-off'!A51,'Summary and sign-off'!A50)</f>
        <v>Check - each entry provides sufficient information</v>
      </c>
      <c r="E21" s="178"/>
      <c r="F21" s="37"/>
    </row>
    <row r="22" spans="1:6" ht="14.1" customHeight="1" x14ac:dyDescent="0.2">
      <c r="A22" s="38"/>
      <c r="B22" s="27"/>
      <c r="C22" s="20"/>
      <c r="D22" s="20"/>
      <c r="E22" s="20"/>
      <c r="F22" s="24"/>
    </row>
    <row r="23" spans="1:6" x14ac:dyDescent="0.2">
      <c r="A23" s="21" t="s">
        <v>152</v>
      </c>
      <c r="B23" s="20"/>
      <c r="C23" s="20"/>
      <c r="D23" s="20"/>
      <c r="E23" s="20"/>
      <c r="F23" s="24"/>
    </row>
    <row r="24" spans="1:6" ht="12.6" customHeight="1" x14ac:dyDescent="0.2">
      <c r="A24" s="23" t="s">
        <v>131</v>
      </c>
      <c r="B24" s="20"/>
      <c r="C24" s="20"/>
      <c r="D24" s="20"/>
      <c r="E24" s="20"/>
      <c r="F24" s="24"/>
    </row>
    <row r="25" spans="1:6" x14ac:dyDescent="0.2">
      <c r="A25" s="23" t="s">
        <v>79</v>
      </c>
      <c r="B25" s="25"/>
      <c r="C25" s="26"/>
      <c r="D25" s="26"/>
      <c r="E25" s="26"/>
      <c r="F25" s="27"/>
    </row>
    <row r="26" spans="1:6" x14ac:dyDescent="0.2">
      <c r="A26" s="31" t="s">
        <v>145</v>
      </c>
      <c r="B26" s="32"/>
      <c r="C26" s="27"/>
      <c r="D26" s="27"/>
      <c r="E26" s="27"/>
      <c r="F26" s="27"/>
    </row>
    <row r="27" spans="1:6" ht="12.75" customHeight="1" x14ac:dyDescent="0.2">
      <c r="A27" s="31" t="s">
        <v>146</v>
      </c>
      <c r="B27" s="39"/>
      <c r="C27" s="33"/>
      <c r="D27" s="33"/>
      <c r="E27" s="33"/>
      <c r="F27" s="33"/>
    </row>
    <row r="28" spans="1:6" x14ac:dyDescent="0.2">
      <c r="A28" s="38"/>
      <c r="B28" s="40"/>
      <c r="C28" s="20"/>
      <c r="D28" s="20"/>
      <c r="E28" s="20"/>
      <c r="F28" s="38"/>
    </row>
    <row r="29" spans="1:6" hidden="1" x14ac:dyDescent="0.2">
      <c r="A29" s="20"/>
      <c r="B29" s="20"/>
      <c r="C29" s="20"/>
      <c r="D29" s="20"/>
      <c r="E29" s="38"/>
    </row>
    <row r="30" spans="1:6" ht="12.75" hidden="1" customHeight="1" x14ac:dyDescent="0.2"/>
    <row r="31" spans="1:6" hidden="1" x14ac:dyDescent="0.2">
      <c r="A31" s="41"/>
      <c r="B31" s="41"/>
      <c r="C31" s="41"/>
      <c r="D31" s="41"/>
      <c r="E31" s="41"/>
      <c r="F31" s="24"/>
    </row>
    <row r="32" spans="1:6" hidden="1" x14ac:dyDescent="0.2">
      <c r="A32" s="41"/>
      <c r="B32" s="41"/>
      <c r="C32" s="41"/>
      <c r="D32" s="41"/>
      <c r="E32" s="41"/>
      <c r="F32" s="24"/>
    </row>
    <row r="33" spans="1:6" hidden="1" x14ac:dyDescent="0.2">
      <c r="A33" s="41"/>
      <c r="B33" s="41"/>
      <c r="C33" s="41"/>
      <c r="D33" s="41"/>
      <c r="E33" s="41"/>
      <c r="F33" s="24"/>
    </row>
    <row r="34" spans="1:6" hidden="1" x14ac:dyDescent="0.2">
      <c r="A34" s="41"/>
      <c r="B34" s="41"/>
      <c r="C34" s="41"/>
      <c r="D34" s="41"/>
      <c r="E34" s="41"/>
      <c r="F34" s="24"/>
    </row>
    <row r="35" spans="1:6" hidden="1" x14ac:dyDescent="0.2">
      <c r="A35" s="41"/>
      <c r="B35" s="41"/>
      <c r="C35" s="41"/>
      <c r="D35" s="41"/>
      <c r="E35" s="41"/>
      <c r="F35" s="24"/>
    </row>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x14ac:dyDescent="0.2"/>
    <row r="48" spans="1:6" x14ac:dyDescent="0.2"/>
    <row r="49" x14ac:dyDescent="0.2"/>
    <row r="50" x14ac:dyDescent="0.2"/>
  </sheetData>
  <sheetProtection formatCells="0" insertRows="0" deleteRows="0"/>
  <mergeCells count="10">
    <mergeCell ref="D21:E21"/>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0">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9 A14 A15 A16 A17 A18">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B13:B20 B11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tabSelected="1" topLeftCell="A4" zoomScaleNormal="100" workbookViewId="0">
      <selection activeCell="B7" sqref="B7:F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7" ht="26.25" customHeight="1" x14ac:dyDescent="0.2">
      <c r="A1" s="174" t="s">
        <v>153</v>
      </c>
      <c r="B1" s="174"/>
      <c r="C1" s="174"/>
      <c r="D1" s="174"/>
      <c r="E1" s="174"/>
      <c r="F1" s="174"/>
    </row>
    <row r="2" spans="1:7" ht="21" customHeight="1" x14ac:dyDescent="0.2">
      <c r="A2" s="4" t="s">
        <v>52</v>
      </c>
      <c r="B2" s="177" t="str">
        <f>'Summary and sign-off'!B2:F2</f>
        <v>Northland District Health Board</v>
      </c>
      <c r="C2" s="177"/>
      <c r="D2" s="177"/>
      <c r="E2" s="177"/>
      <c r="F2" s="177"/>
    </row>
    <row r="3" spans="1:7" ht="21" customHeight="1" x14ac:dyDescent="0.2">
      <c r="A3" s="4" t="s">
        <v>110</v>
      </c>
      <c r="B3" s="177" t="str">
        <f>'Summary and sign-off'!B3:F3</f>
        <v>Nick Chamberlain</v>
      </c>
      <c r="C3" s="177"/>
      <c r="D3" s="177"/>
      <c r="E3" s="177"/>
      <c r="F3" s="177"/>
    </row>
    <row r="4" spans="1:7" ht="21" customHeight="1" x14ac:dyDescent="0.2">
      <c r="A4" s="4" t="s">
        <v>111</v>
      </c>
      <c r="B4" s="177">
        <f>'Summary and sign-off'!B4:F4</f>
        <v>44013</v>
      </c>
      <c r="C4" s="177"/>
      <c r="D4" s="177"/>
      <c r="E4" s="177"/>
      <c r="F4" s="177"/>
    </row>
    <row r="5" spans="1:7" ht="21" customHeight="1" x14ac:dyDescent="0.2">
      <c r="A5" s="4" t="s">
        <v>112</v>
      </c>
      <c r="B5" s="177">
        <f>'Summary and sign-off'!B5:F5</f>
        <v>44377</v>
      </c>
      <c r="C5" s="177"/>
      <c r="D5" s="177"/>
      <c r="E5" s="177"/>
      <c r="F5" s="177"/>
    </row>
    <row r="6" spans="1:7" ht="21" customHeight="1" x14ac:dyDescent="0.2">
      <c r="A6" s="4" t="s">
        <v>154</v>
      </c>
      <c r="B6" s="172" t="s">
        <v>81</v>
      </c>
      <c r="C6" s="172"/>
      <c r="D6" s="172"/>
      <c r="E6" s="172"/>
      <c r="F6" s="172"/>
    </row>
    <row r="7" spans="1:7" ht="21" customHeight="1" x14ac:dyDescent="0.2">
      <c r="A7" s="4" t="s">
        <v>56</v>
      </c>
      <c r="B7" s="172" t="s">
        <v>83</v>
      </c>
      <c r="C7" s="172"/>
      <c r="D7" s="172"/>
      <c r="E7" s="172"/>
      <c r="F7" s="172"/>
    </row>
    <row r="8" spans="1:7" ht="36" customHeight="1" x14ac:dyDescent="0.2">
      <c r="A8" s="181" t="s">
        <v>155</v>
      </c>
      <c r="B8" s="181"/>
      <c r="C8" s="181"/>
      <c r="D8" s="181"/>
      <c r="E8" s="181"/>
      <c r="F8" s="181"/>
    </row>
    <row r="9" spans="1:7" ht="36" customHeight="1" x14ac:dyDescent="0.2">
      <c r="A9" s="189" t="s">
        <v>156</v>
      </c>
      <c r="B9" s="190"/>
      <c r="C9" s="190"/>
      <c r="D9" s="190"/>
      <c r="E9" s="190"/>
      <c r="F9" s="190"/>
    </row>
    <row r="10" spans="1:7" ht="39" customHeight="1" x14ac:dyDescent="0.2">
      <c r="A10" s="35" t="s">
        <v>117</v>
      </c>
      <c r="B10" s="151" t="s">
        <v>157</v>
      </c>
      <c r="C10" s="151" t="s">
        <v>158</v>
      </c>
      <c r="D10" s="151" t="s">
        <v>159</v>
      </c>
      <c r="E10" s="151" t="s">
        <v>160</v>
      </c>
      <c r="F10" s="151" t="s">
        <v>161</v>
      </c>
    </row>
    <row r="11" spans="1:7" s="87" customFormat="1" hidden="1" x14ac:dyDescent="0.2">
      <c r="A11" s="133"/>
      <c r="B11" s="138"/>
      <c r="C11" s="140"/>
      <c r="D11" s="138"/>
      <c r="E11" s="141"/>
      <c r="F11" s="139"/>
    </row>
    <row r="12" spans="1:7" s="87" customFormat="1" ht="38.25" x14ac:dyDescent="0.2">
      <c r="A12" s="157" t="s">
        <v>188</v>
      </c>
      <c r="B12" s="164" t="s">
        <v>210</v>
      </c>
      <c r="C12" s="165" t="s">
        <v>96</v>
      </c>
      <c r="D12" s="164" t="s">
        <v>211</v>
      </c>
      <c r="E12" s="166" t="s">
        <v>93</v>
      </c>
      <c r="F12" s="167" t="s">
        <v>212</v>
      </c>
    </row>
    <row r="13" spans="1:7" s="87" customFormat="1" ht="51" x14ac:dyDescent="0.2">
      <c r="A13" s="157" t="s">
        <v>193</v>
      </c>
      <c r="B13" s="164" t="s">
        <v>210</v>
      </c>
      <c r="C13" s="165" t="s">
        <v>96</v>
      </c>
      <c r="D13" s="164" t="s">
        <v>211</v>
      </c>
      <c r="E13" s="166" t="s">
        <v>93</v>
      </c>
      <c r="F13" s="167" t="s">
        <v>213</v>
      </c>
    </row>
    <row r="14" spans="1:7" s="87" customFormat="1" x14ac:dyDescent="0.2">
      <c r="A14" s="157"/>
      <c r="B14" s="164"/>
      <c r="C14" s="165"/>
      <c r="D14" s="164"/>
      <c r="E14" s="166"/>
      <c r="F14" s="167"/>
    </row>
    <row r="15" spans="1:7" s="87" customFormat="1" hidden="1" x14ac:dyDescent="0.2">
      <c r="A15" s="133"/>
      <c r="B15" s="138"/>
      <c r="C15" s="140"/>
      <c r="D15" s="138"/>
      <c r="E15" s="141"/>
      <c r="F15" s="139"/>
    </row>
    <row r="16" spans="1:7" ht="34.5" customHeight="1" x14ac:dyDescent="0.2">
      <c r="A16" s="152" t="s">
        <v>162</v>
      </c>
      <c r="B16" s="153" t="s">
        <v>163</v>
      </c>
      <c r="C16" s="154">
        <f>C17+C18</f>
        <v>2</v>
      </c>
      <c r="D16" s="155" t="str">
        <f>IF(SUBTOTAL(3,C11:C15)=SUBTOTAL(103,C11:C15),'Summary and sign-off'!$A$48,'Summary and sign-off'!$A$49)</f>
        <v>Check - there are no hidden rows with data</v>
      </c>
      <c r="E16" s="178" t="str">
        <f>IF('Summary and sign-off'!F60='Summary and sign-off'!F54,'Summary and sign-off'!A52,'Summary and sign-off'!A50)</f>
        <v>Check - each entry provides sufficient information</v>
      </c>
      <c r="F16" s="178"/>
      <c r="G16" s="87"/>
    </row>
    <row r="17" spans="1:6" ht="25.5" customHeight="1" x14ac:dyDescent="0.25">
      <c r="A17" s="89"/>
      <c r="B17" s="90" t="s">
        <v>96</v>
      </c>
      <c r="C17" s="91">
        <f>COUNTIF(C11:C15,'Summary and sign-off'!A45)</f>
        <v>2</v>
      </c>
      <c r="D17" s="17"/>
      <c r="E17" s="18"/>
      <c r="F17" s="19"/>
    </row>
    <row r="18" spans="1:6" ht="25.5" customHeight="1" x14ac:dyDescent="0.25">
      <c r="A18" s="89"/>
      <c r="B18" s="90" t="s">
        <v>97</v>
      </c>
      <c r="C18" s="91">
        <f>COUNTIF(C11:C15,'Summary and sign-off'!A46)</f>
        <v>0</v>
      </c>
      <c r="D18" s="17"/>
      <c r="E18" s="18"/>
      <c r="F18" s="19"/>
    </row>
    <row r="19" spans="1:6" x14ac:dyDescent="0.2">
      <c r="A19" s="20"/>
      <c r="B19" s="21"/>
      <c r="C19" s="20"/>
      <c r="D19" s="22"/>
      <c r="E19" s="22"/>
      <c r="F19" s="20"/>
    </row>
    <row r="20" spans="1:6" x14ac:dyDescent="0.2">
      <c r="A20" s="21" t="s">
        <v>152</v>
      </c>
      <c r="B20" s="21"/>
      <c r="C20" s="21"/>
      <c r="D20" s="21"/>
      <c r="E20" s="21"/>
      <c r="F20" s="21"/>
    </row>
    <row r="21" spans="1:6" ht="12.6" customHeight="1" x14ac:dyDescent="0.2">
      <c r="A21" s="23" t="s">
        <v>131</v>
      </c>
      <c r="B21" s="20"/>
      <c r="C21" s="20"/>
      <c r="D21" s="20"/>
      <c r="E21" s="20"/>
      <c r="F21" s="24"/>
    </row>
    <row r="22" spans="1:6" x14ac:dyDescent="0.2">
      <c r="A22" s="23" t="s">
        <v>79</v>
      </c>
      <c r="B22" s="25"/>
      <c r="C22" s="26"/>
      <c r="D22" s="26"/>
      <c r="E22" s="26"/>
      <c r="F22" s="27"/>
    </row>
    <row r="23" spans="1:6" x14ac:dyDescent="0.2">
      <c r="A23" s="23" t="s">
        <v>164</v>
      </c>
      <c r="B23" s="28"/>
      <c r="C23" s="28"/>
      <c r="D23" s="28"/>
      <c r="E23" s="28"/>
      <c r="F23" s="28"/>
    </row>
    <row r="24" spans="1:6" ht="12.75" customHeight="1" x14ac:dyDescent="0.2">
      <c r="A24" s="23" t="s">
        <v>165</v>
      </c>
      <c r="B24" s="20"/>
      <c r="C24" s="20"/>
      <c r="D24" s="20"/>
      <c r="E24" s="20"/>
      <c r="F24" s="20"/>
    </row>
    <row r="25" spans="1:6" ht="12.95" customHeight="1" x14ac:dyDescent="0.2">
      <c r="A25" s="29" t="s">
        <v>166</v>
      </c>
      <c r="B25" s="30"/>
      <c r="C25" s="30"/>
      <c r="D25" s="30"/>
      <c r="E25" s="30"/>
      <c r="F25" s="30"/>
    </row>
    <row r="26" spans="1:6" x14ac:dyDescent="0.2">
      <c r="A26" s="31" t="s">
        <v>167</v>
      </c>
      <c r="B26" s="32"/>
      <c r="C26" s="27"/>
      <c r="D26" s="27"/>
      <c r="E26" s="27"/>
      <c r="F26" s="27"/>
    </row>
    <row r="27" spans="1:6" ht="12.75" customHeight="1" x14ac:dyDescent="0.2">
      <c r="A27" s="31" t="s">
        <v>146</v>
      </c>
      <c r="B27" s="23"/>
      <c r="C27" s="33"/>
      <c r="D27" s="33"/>
      <c r="E27" s="33"/>
      <c r="F27" s="33"/>
    </row>
    <row r="28" spans="1:6" ht="12.75" customHeight="1" x14ac:dyDescent="0.2">
      <c r="A28" s="23"/>
      <c r="B28" s="23"/>
      <c r="C28" s="33"/>
      <c r="D28" s="33"/>
      <c r="E28" s="33"/>
      <c r="F28" s="33"/>
    </row>
    <row r="29" spans="1:6" ht="12.75" hidden="1" customHeight="1" x14ac:dyDescent="0.2">
      <c r="A29" s="23"/>
      <c r="B29" s="23"/>
      <c r="C29" s="33"/>
      <c r="D29" s="33"/>
      <c r="E29" s="33"/>
      <c r="F29" s="33"/>
    </row>
    <row r="30" spans="1:6" hidden="1" x14ac:dyDescent="0.2"/>
    <row r="31" spans="1:6" hidden="1" x14ac:dyDescent="0.2"/>
    <row r="32" spans="1:6" hidden="1" x14ac:dyDescent="0.2">
      <c r="A32" s="21"/>
      <c r="B32" s="21"/>
      <c r="C32" s="21"/>
      <c r="D32" s="21"/>
      <c r="E32" s="21"/>
      <c r="F32" s="21"/>
    </row>
    <row r="33" spans="1:6" hidden="1" x14ac:dyDescent="0.2">
      <c r="A33" s="21"/>
      <c r="B33" s="21"/>
      <c r="C33" s="21"/>
      <c r="D33" s="21"/>
      <c r="E33" s="21"/>
      <c r="F33" s="21"/>
    </row>
    <row r="34" spans="1:6" hidden="1" x14ac:dyDescent="0.2">
      <c r="A34" s="21"/>
      <c r="B34" s="21"/>
      <c r="C34" s="21"/>
      <c r="D34" s="21"/>
      <c r="E34" s="21"/>
      <c r="F34" s="21"/>
    </row>
    <row r="35" spans="1:6" hidden="1" x14ac:dyDescent="0.2">
      <c r="A35" s="21"/>
      <c r="B35" s="21"/>
      <c r="C35" s="21"/>
      <c r="D35" s="21"/>
      <c r="E35" s="21"/>
      <c r="F35" s="21"/>
    </row>
    <row r="36" spans="1:6" hidden="1" x14ac:dyDescent="0.2">
      <c r="A36" s="21"/>
      <c r="B36" s="21"/>
      <c r="C36" s="21"/>
      <c r="D36" s="21"/>
      <c r="E36" s="21"/>
      <c r="F36" s="21"/>
    </row>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x14ac:dyDescent="0.2"/>
    <row r="58" x14ac:dyDescent="0.2"/>
    <row r="59" x14ac:dyDescent="0.2"/>
    <row r="60" x14ac:dyDescent="0.2"/>
    <row r="61" x14ac:dyDescent="0.2"/>
    <row r="62" x14ac:dyDescent="0.2"/>
    <row r="63" x14ac:dyDescent="0.2"/>
    <row r="64" x14ac:dyDescent="0.2"/>
    <row r="65" x14ac:dyDescent="0.2"/>
  </sheetData>
  <sheetProtection sheet="1" formatCells="0" insertRows="0" deleteRows="0"/>
  <dataConsolidate/>
  <mergeCells count="10">
    <mergeCell ref="E16:F1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C11:C15</xm:sqref>
        </x14:dataValidation>
        <x14:dataValidation type="list" errorStyle="information" operator="greaterThan" allowBlank="1" showInputMessage="1" prompt="Provide specific $ value if possible">
          <x14:formula1>
            <xm:f>'Summary and sign-off'!$A$39:$A$44</xm:f>
          </x14:formula1>
          <xm:sqref>E11:E15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purl.org/dc/terms/"/>
    <ds:schemaRef ds:uri="http://purl.org/dc/elements/1.1/"/>
    <ds:schemaRef ds:uri="http://www.w3.org/XML/1998/namespace"/>
    <ds:schemaRef ds:uri="12165527-d881-4234-97f9-ee139a3f0c31"/>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Julie Shepherd (NDHB)</cp:lastModifiedBy>
  <cp:revision/>
  <cp:lastPrinted>2021-07-12T23:23:19Z</cp:lastPrinted>
  <dcterms:created xsi:type="dcterms:W3CDTF">2010-10-17T20:59:02Z</dcterms:created>
  <dcterms:modified xsi:type="dcterms:W3CDTF">2021-07-12T23:23:29Z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