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5"/>
  <workbookPr defaultThemeVersion="124226"/>
  <mc:AlternateContent xmlns:mc="http://schemas.openxmlformats.org/markup-compatibility/2006">
    <mc:Choice Requires="x15">
      <x15ac:absPath xmlns:x15ac="http://schemas.microsoft.com/office/spreadsheetml/2010/11/ac" url="C:\Users\neil.singh\Desktop\"/>
    </mc:Choice>
  </mc:AlternateContent>
  <xr:revisionPtr revIDLastSave="4" documentId="13_ncr:1_{DDA6FA54-5DFD-4193-9614-ED035B14523A}" xr6:coauthVersionLast="47" xr6:coauthVersionMax="47" xr10:uidLastSave="{3CE2A9D4-88CB-4D7D-B29D-E4015C1117ED}"/>
  <bookViews>
    <workbookView xWindow="-108" yWindow="-108" windowWidth="23256" windowHeight="12576" firstSheet="2"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6" i="1" l="1"/>
  <c r="B37" i="1"/>
  <c r="B38" i="1"/>
  <c r="B41" i="1"/>
  <c r="B42" i="1"/>
  <c r="B44" i="1"/>
  <c r="D25" i="4" l="1"/>
  <c r="C25" i="3"/>
  <c r="C25" i="2"/>
  <c r="C31"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1" i="1" s="1"/>
  <c r="F55" i="13"/>
  <c r="D22" i="1" s="1"/>
  <c r="C13" i="13"/>
  <c r="C12" i="13"/>
  <c r="C11" i="13"/>
  <c r="C16" i="13" l="1"/>
  <c r="C17" i="13"/>
  <c r="B5" i="4" l="1"/>
  <c r="B4" i="4"/>
  <c r="B5" i="3"/>
  <c r="B4" i="3"/>
  <c r="B5" i="2"/>
  <c r="B4" i="2"/>
  <c r="B5" i="1"/>
  <c r="B4" i="1"/>
  <c r="C15" i="13" l="1"/>
  <c r="F12" i="13" l="1"/>
  <c r="C25" i="4"/>
  <c r="F11" i="13" s="1"/>
  <c r="F13" i="13" l="1"/>
  <c r="B50" i="1"/>
  <c r="B17" i="13" s="1"/>
  <c r="B31"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<sst xmlns="http://schemas.openxmlformats.org/spreadsheetml/2006/main" count="261" uniqueCount="181">
  <si>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</si>
  <si>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</si>
  <si>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</si>
  <si>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</si>
  <si>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</si>
  <si>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</si>
  <si>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</si>
  <si>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</si>
  <si>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</si>
  <si>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</si>
  <si>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</si>
  <si>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</si>
  <si>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</si>
  <si>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</si>
  <si>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</si>
  <si>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</si>
  <si>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</si>
  <si>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</si>
  <si>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</si>
  <si>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</si>
  <si>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</si>
  <si>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</si>
  <si>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</si>
  <si>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</si>
  <si>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</si>
  <si>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</si>
  <si>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</si>
  <si>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</si>
  <si>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</si>
  <si>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</si>
  <si>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</si>
  <si>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</si>
  <si>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</si>
  <si>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</si>
  <si>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</si>
  <si>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</si>
  <si>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</si>
  <si>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</si>
  <si>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</si>
  <si>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</si>
  <si>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</si>
  <si>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</si>
  <si>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</si>
  <si>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</si>
  <si>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</si>
  <si>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</si>
  <si>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</si>
  <si>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</si>
  <si>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</si>
  <si>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</si>
  <si>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</si>
  <si>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</si>
  <si>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</si>
  <si>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Electoral Commission</t>
  </si>
  <si>
    <t>Chief Executive**</t>
  </si>
  <si>
    <t>Karl Le Quesne</t>
  </si>
  <si>
    <t>Disclosure period start***</t>
  </si>
  <si>
    <t>Disclosure period end***</t>
  </si>
  <si>
    <t>Agency totals check</t>
  </si>
  <si>
    <t>Chief Executive approval****</t>
  </si>
  <si>
    <t>This disclosure has been approved by the Chief Executive</t>
  </si>
  <si>
    <t>Other sign-off****</t>
  </si>
  <si>
    <t>EC Board</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</si>
  <si>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</si>
  <si>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</si>
  <si>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</si>
  <si>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</si>
  <si>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</si>
  <si>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</si>
  <si>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</si>
  <si>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</si>
  <si>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</si>
  <si>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</si>
  <si>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</si>
  <si>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</si>
  <si>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</si>
  <si>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</si>
  <si>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</si>
  <si>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</si>
  <si>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</si>
  <si>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</si>
  <si>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</si>
  <si>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</si>
  <si>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</si>
  <si>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</si>
  <si>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</si>
  <si>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</si>
  <si>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</si>
  <si>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</si>
  <si>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</si>
  <si>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</si>
  <si>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</si>
  <si>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</si>
  <si>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</si>
  <si>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</si>
  <si>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</si>
  <si>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</si>
  <si>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</si>
  <si>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</si>
  <si>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</si>
  <si>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</si>
  <si>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</si>
  <si>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</si>
  <si>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</si>
  <si>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</si>
  <si>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</si>
  <si>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</si>
  <si>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</si>
  <si>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</si>
  <si>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</si>
  <si>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</si>
  <si>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</si>
  <si>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</si>
  <si>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</si>
  <si>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</si>
  <si>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</si>
  <si>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</si>
  <si>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</si>
  <si>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</si>
  <si>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</si>
  <si>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</si>
  <si>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</si>
  <si>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</si>
  <si>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</si>
  <si>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</si>
  <si>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</si>
  <si>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</si>
  <si>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</si>
  <si>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</si>
  <si>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</si>
  <si>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</si>
  <si>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</si>
  <si>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</si>
  <si>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Travel for May Board meeting </t>
  </si>
  <si>
    <t>Flight Costs</t>
  </si>
  <si>
    <t>Whangarei/Wellington return</t>
  </si>
  <si>
    <t xml:space="preserve">Tauranga by-election  </t>
  </si>
  <si>
    <t>Wellington/Tauranga</t>
  </si>
  <si>
    <t>Tauranga/Wellington</t>
  </si>
  <si>
    <t>Parking</t>
  </si>
  <si>
    <t>Tauranga</t>
  </si>
  <si>
    <t xml:space="preserve">Travel for July Board meeting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</si>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</sst>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8">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1"/>
      <color theme="1"/>
      <name val="Calibri"/>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top/>
      <bottom/>
      <diagonal/>
    </border>
  </borders>
  <cellStyleXfs count="3">
    <xf numFmtId="0" fontId="0" fillId="0" borderId="0"/>
    <xf numFmtId="0" fontId="10" fillId="0" borderId="0" applyNumberFormat="0" applyFill="0" applyBorder="0" applyAlignment="0" applyProtection="0"/>
    <xf numFmtId="44"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4"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4"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8" fontId="0" fillId="0" borderId="0" xfId="0" applyNumberFormat="1" applyAlignment="1">
      <alignment wrapText="1"/>
    </xf>
    <xf numFmtId="8" fontId="19" fillId="3" borderId="0" xfId="0" applyNumberFormat="1" applyFont="1" applyFill="1" applyAlignment="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1" fillId="0" borderId="4" xfId="2" applyNumberFormat="1" applyFont="1" applyFill="1" applyBorder="1" applyAlignment="1" applyProtection="1">
      <alignment vertical="center" wrapText="1" readingOrder="1"/>
    </xf>
    <xf numFmtId="8"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8"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5"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5"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8"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5" fontId="15" fillId="10" borderId="8" xfId="0" applyNumberFormat="1" applyFont="1" applyFill="1" applyBorder="1" applyAlignment="1" applyProtection="1">
      <alignment vertical="center" wrapText="1"/>
      <protection locked="0"/>
    </xf>
    <xf numFmtId="8"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5" fontId="15" fillId="3" borderId="3" xfId="0" applyNumberFormat="1" applyFont="1" applyFill="1" applyBorder="1" applyAlignment="1" applyProtection="1">
      <alignment vertical="center"/>
      <protection locked="0"/>
    </xf>
    <xf numFmtId="8"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4"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4"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5" fontId="15" fillId="11" borderId="3" xfId="0" applyNumberFormat="1" applyFont="1" applyFill="1" applyBorder="1" applyAlignment="1" applyProtection="1">
      <alignment vertical="center"/>
      <protection locked="0"/>
    </xf>
    <xf numFmtId="8"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5"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8"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5" fontId="0" fillId="0" borderId="11" xfId="0" applyNumberFormat="1" applyBorder="1" applyAlignment="1" applyProtection="1">
      <alignment horizontal="center" wrapText="1"/>
      <protection locked="0"/>
    </xf>
    <xf numFmtId="164" fontId="0" fillId="0" borderId="0" xfId="0" applyNumberFormat="1" applyAlignment="1" applyProtection="1">
      <alignment horizontal="center" wrapText="1"/>
      <protection locked="0"/>
    </xf>
    <xf numFmtId="0" fontId="0" fillId="0" borderId="0" xfId="0" applyAlignment="1" applyProtection="1">
      <alignment vertical="center" wrapText="1"/>
      <protection locked="0"/>
    </xf>
    <xf numFmtId="0" fontId="37" fillId="0" borderId="0" xfId="0" applyFont="1" applyProtection="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5" fontId="36" fillId="11" borderId="2" xfId="0" applyNumberFormat="1" applyFont="1" applyFill="1" applyBorder="1" applyAlignment="1" applyProtection="1">
      <alignment horizontal="left" vertical="center" wrapText="1" readingOrder="1"/>
      <protection locked="0"/>
    </xf>
    <xf numFmtId="165"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9" zoomScaleNormal="100" workbookViewId="0">
      <selection activeCell="A33" sqref="A33"/>
    </sheetView>
  </sheetViews>
  <sheetFormatPr defaultColWidth="0" defaultRowHeight="13.9" zeroHeight="1"/>
  <cols>
    <col min="1" max="1" width="219.28515625" style="41" customWidth="1"/>
    <col min="2" max="2" width="33.28515625" style="40" customWidth="1"/>
    <col min="3" max="16384" width="8.710937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3.1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9" t="s">
        <v>51</v>
      </c>
      <c r="B1" s="139"/>
      <c r="C1" s="139"/>
      <c r="D1" s="139"/>
      <c r="E1" s="139"/>
      <c r="F1" s="139"/>
      <c r="G1" s="17"/>
      <c r="H1" s="17"/>
      <c r="I1" s="17"/>
      <c r="J1" s="17"/>
      <c r="K1" s="17"/>
    </row>
    <row r="2" spans="1:11" ht="21" customHeight="1">
      <c r="A2" s="3" t="s">
        <v>52</v>
      </c>
      <c r="B2" s="140" t="s">
        <v>53</v>
      </c>
      <c r="C2" s="140"/>
      <c r="D2" s="140"/>
      <c r="E2" s="140"/>
      <c r="F2" s="140"/>
      <c r="G2" s="17"/>
      <c r="H2" s="17"/>
      <c r="I2" s="17"/>
      <c r="J2" s="17"/>
      <c r="K2" s="17"/>
    </row>
    <row r="3" spans="1:11" ht="21" customHeight="1">
      <c r="A3" s="3" t="s">
        <v>54</v>
      </c>
      <c r="B3" s="140" t="s">
        <v>55</v>
      </c>
      <c r="C3" s="140"/>
      <c r="D3" s="140"/>
      <c r="E3" s="140"/>
      <c r="F3" s="140"/>
      <c r="G3" s="17"/>
      <c r="H3" s="17"/>
      <c r="I3" s="17"/>
      <c r="J3" s="17"/>
      <c r="K3" s="17"/>
    </row>
    <row r="4" spans="1:11" ht="21" customHeight="1">
      <c r="A4" s="3" t="s">
        <v>56</v>
      </c>
      <c r="B4" s="141">
        <v>44682</v>
      </c>
      <c r="C4" s="141"/>
      <c r="D4" s="141"/>
      <c r="E4" s="141"/>
      <c r="F4" s="141"/>
      <c r="G4" s="17"/>
      <c r="H4" s="17"/>
      <c r="I4" s="17"/>
      <c r="J4" s="17"/>
      <c r="K4" s="17"/>
    </row>
    <row r="5" spans="1:11" ht="21" customHeight="1">
      <c r="A5" s="3" t="s">
        <v>57</v>
      </c>
      <c r="B5" s="141">
        <v>44742</v>
      </c>
      <c r="C5" s="141"/>
      <c r="D5" s="141"/>
      <c r="E5" s="141"/>
      <c r="F5" s="141"/>
      <c r="G5" s="17"/>
      <c r="H5" s="17"/>
      <c r="I5" s="17"/>
      <c r="J5" s="17"/>
      <c r="K5" s="17"/>
    </row>
    <row r="6" spans="1:11" ht="21" customHeight="1">
      <c r="A6" s="3" t="s">
        <v>58</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21" customHeight="1">
      <c r="A7" s="3" t="s">
        <v>59</v>
      </c>
      <c r="B7" s="137" t="s">
        <v>60</v>
      </c>
      <c r="C7" s="137"/>
      <c r="D7" s="137"/>
      <c r="E7" s="137"/>
      <c r="F7" s="137"/>
      <c r="G7" s="23"/>
      <c r="H7" s="17"/>
      <c r="I7" s="17"/>
      <c r="J7" s="17"/>
      <c r="K7" s="17"/>
    </row>
    <row r="8" spans="1:11" ht="21" customHeight="1">
      <c r="A8" s="3" t="s">
        <v>61</v>
      </c>
      <c r="B8" s="137" t="s">
        <v>62</v>
      </c>
      <c r="C8" s="137"/>
      <c r="D8" s="137"/>
      <c r="E8" s="137"/>
      <c r="F8" s="137"/>
      <c r="G8" s="23"/>
      <c r="H8" s="17"/>
      <c r="I8" s="17"/>
      <c r="J8" s="17"/>
      <c r="K8" s="17"/>
    </row>
    <row r="9" spans="1:11" ht="66.75" customHeight="1">
      <c r="A9" s="136" t="s">
        <v>63</v>
      </c>
      <c r="B9" s="136"/>
      <c r="C9" s="136"/>
      <c r="D9" s="136"/>
      <c r="E9" s="136"/>
      <c r="F9" s="136"/>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2451.3799999999997</v>
      </c>
      <c r="C11" s="67" t="str">
        <f>IF(Travel!B6="",A34,Travel!B6)</f>
        <v>Figures exclude GST</v>
      </c>
      <c r="D11" s="6"/>
      <c r="E11" s="8" t="s">
        <v>69</v>
      </c>
      <c r="F11" s="33">
        <f>'Gifts and benefits'!C25</f>
        <v>0</v>
      </c>
      <c r="G11" s="29"/>
      <c r="H11" s="29"/>
      <c r="I11" s="29"/>
      <c r="J11" s="29"/>
      <c r="K11" s="29"/>
    </row>
    <row r="12" spans="1:11" ht="27.75" customHeight="1">
      <c r="A12" s="8" t="s">
        <v>24</v>
      </c>
      <c r="B12" s="60">
        <f>Hospitality!B25</f>
        <v>0</v>
      </c>
      <c r="C12" s="67" t="str">
        <f>IF(Hospitality!B6="",A34,Hospitality!B6)</f>
        <v>Figures exclude GST</v>
      </c>
      <c r="D12" s="6"/>
      <c r="E12" s="8" t="s">
        <v>70</v>
      </c>
      <c r="F12" s="33">
        <f>'Gifts and benefits'!C26</f>
        <v>0</v>
      </c>
      <c r="G12" s="29"/>
      <c r="H12" s="29"/>
      <c r="I12" s="29"/>
      <c r="J12" s="29"/>
      <c r="K12" s="29"/>
    </row>
    <row r="13" spans="1:11" ht="27.75" customHeight="1">
      <c r="A13" s="8" t="s">
        <v>71</v>
      </c>
      <c r="B13" s="60">
        <f>'All other expenses'!B25</f>
        <v>0</v>
      </c>
      <c r="C13" s="67" t="str">
        <f>IF('All other expenses'!B6="",A34,'All other expenses'!B6)</f>
        <v>Figures exclude GST</v>
      </c>
      <c r="D13" s="6"/>
      <c r="E13" s="8" t="s">
        <v>72</v>
      </c>
      <c r="F13" s="33">
        <f>'Gifts and benefits'!C27</f>
        <v>0</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Travel!B22</f>
        <v>0</v>
      </c>
      <c r="C15" s="69" t="str">
        <f>C11</f>
        <v>Figures exclude GST</v>
      </c>
      <c r="D15" s="6"/>
      <c r="E15" s="6"/>
      <c r="F15" s="35"/>
      <c r="G15" s="17"/>
      <c r="H15" s="17"/>
      <c r="I15" s="17"/>
      <c r="J15" s="17"/>
      <c r="K15" s="17"/>
    </row>
    <row r="16" spans="1:11" ht="27.75" customHeight="1">
      <c r="A16" s="9" t="s">
        <v>74</v>
      </c>
      <c r="B16" s="62">
        <f>Travel!B31</f>
        <v>0</v>
      </c>
      <c r="C16" s="69" t="str">
        <f>C11</f>
        <v>Figures exclude GST</v>
      </c>
      <c r="D16" s="36"/>
      <c r="E16" s="6"/>
      <c r="F16" s="37"/>
      <c r="G16" s="17"/>
      <c r="H16" s="17"/>
      <c r="I16" s="17"/>
      <c r="J16" s="17"/>
      <c r="K16" s="17"/>
    </row>
    <row r="17" spans="1:11" ht="27.75" customHeight="1">
      <c r="A17" s="9" t="s">
        <v>75</v>
      </c>
      <c r="B17" s="62">
        <f>Travel!B50</f>
        <v>2451.3799999999997</v>
      </c>
      <c r="C17" s="69"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4"/>
      <c r="C36" s="64"/>
      <c r="D36" s="64"/>
      <c r="E36" s="64"/>
      <c r="F36" s="64"/>
      <c r="G36" s="17"/>
      <c r="H36" s="17"/>
      <c r="I36" s="17"/>
      <c r="J36" s="17"/>
      <c r="K36" s="17"/>
    </row>
    <row r="37" spans="1:11" hidden="1">
      <c r="A37" s="10" t="s">
        <v>60</v>
      </c>
      <c r="B37" s="64"/>
      <c r="C37" s="64"/>
      <c r="D37" s="64"/>
      <c r="E37" s="64"/>
      <c r="F37" s="64"/>
      <c r="G37" s="17"/>
      <c r="H37" s="17"/>
      <c r="I37" s="17"/>
      <c r="J37" s="17"/>
      <c r="K37" s="17"/>
    </row>
    <row r="38" spans="1:11" hidden="1">
      <c r="A38" s="10" t="s">
        <v>93</v>
      </c>
      <c r="B38" s="64"/>
      <c r="C38" s="64"/>
      <c r="D38" s="64"/>
      <c r="E38" s="64"/>
      <c r="F38" s="64"/>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5" t="s">
        <v>100</v>
      </c>
      <c r="B45" s="64"/>
      <c r="C45" s="64"/>
      <c r="D45" s="64"/>
      <c r="E45" s="64"/>
      <c r="F45" s="64"/>
      <c r="G45" s="17"/>
      <c r="H45" s="17"/>
      <c r="I45" s="17"/>
      <c r="J45" s="17"/>
      <c r="K45" s="17"/>
    </row>
    <row r="46" spans="1:11" hidden="1">
      <c r="A46" s="64" t="s">
        <v>101</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6.45" hidden="1">
      <c r="A48" s="82" t="s">
        <v>102</v>
      </c>
      <c r="B48" s="64"/>
      <c r="C48" s="64"/>
      <c r="D48" s="64"/>
      <c r="E48" s="64"/>
      <c r="F48" s="64"/>
      <c r="G48" s="17"/>
      <c r="H48" s="17"/>
      <c r="I48" s="17"/>
      <c r="J48" s="17"/>
      <c r="K48" s="17"/>
    </row>
    <row r="49" spans="1:11" ht="26.45" hidden="1">
      <c r="A49" s="82" t="s">
        <v>103</v>
      </c>
      <c r="B49" s="64"/>
      <c r="C49" s="64"/>
      <c r="D49" s="64"/>
      <c r="E49" s="64"/>
      <c r="F49" s="64"/>
      <c r="G49" s="17"/>
      <c r="H49" s="17"/>
      <c r="I49" s="17"/>
      <c r="J49" s="17"/>
      <c r="K49" s="17"/>
    </row>
    <row r="50" spans="1:11" ht="26.45" hidden="1">
      <c r="A50" s="83" t="s">
        <v>104</v>
      </c>
      <c r="B50" s="4"/>
      <c r="C50" s="4"/>
      <c r="D50" s="4"/>
      <c r="E50" s="4"/>
      <c r="F50" s="4"/>
      <c r="G50" s="17"/>
      <c r="H50" s="17"/>
      <c r="I50" s="17"/>
      <c r="J50" s="17"/>
      <c r="K50" s="17"/>
    </row>
    <row r="51" spans="1:11" ht="26.45" hidden="1">
      <c r="A51" s="83" t="s">
        <v>105</v>
      </c>
      <c r="B51" s="4"/>
      <c r="C51" s="4"/>
      <c r="D51" s="4"/>
      <c r="E51" s="4"/>
      <c r="F51" s="4"/>
      <c r="G51" s="17"/>
      <c r="H51" s="17"/>
      <c r="I51" s="17"/>
      <c r="J51" s="17"/>
      <c r="K51" s="17"/>
    </row>
    <row r="52" spans="1:11" ht="39.6" hidden="1">
      <c r="A52" s="83" t="s">
        <v>106</v>
      </c>
      <c r="B52" s="75"/>
      <c r="C52" s="75"/>
      <c r="D52" s="75"/>
      <c r="E52" s="11"/>
      <c r="F52" s="11"/>
      <c r="G52" s="17"/>
      <c r="H52" s="17"/>
      <c r="I52" s="17"/>
      <c r="J52" s="17"/>
      <c r="K52" s="17"/>
    </row>
    <row r="53" spans="1:11" hidden="1">
      <c r="A53" s="80" t="s">
        <v>107</v>
      </c>
      <c r="B53" s="74"/>
      <c r="C53" s="74"/>
      <c r="D53" s="74"/>
      <c r="E53" s="10"/>
      <c r="F53" s="10" t="b">
        <v>1</v>
      </c>
      <c r="G53" s="17"/>
      <c r="H53" s="17"/>
      <c r="I53" s="17"/>
      <c r="J53" s="17"/>
      <c r="K53" s="17"/>
    </row>
    <row r="54" spans="1:11" hidden="1">
      <c r="A54" s="81" t="s">
        <v>108</v>
      </c>
      <c r="B54" s="80"/>
      <c r="C54" s="80"/>
      <c r="D54" s="80"/>
      <c r="E54" s="10"/>
      <c r="F54" s="10" t="b">
        <v>0</v>
      </c>
      <c r="G54" s="17"/>
      <c r="H54" s="17"/>
      <c r="I54" s="17"/>
      <c r="J54" s="17"/>
      <c r="K54" s="17"/>
    </row>
    <row r="55" spans="1:11" hidden="1">
      <c r="A55" s="84"/>
      <c r="B55" s="76">
        <f>COUNT(Travel!B12:B21)</f>
        <v>0</v>
      </c>
      <c r="C55" s="76"/>
      <c r="D55" s="76">
        <f>COUNTIF(Travel!D12:D21,"*")</f>
        <v>0</v>
      </c>
      <c r="E55" s="77"/>
      <c r="F55" s="77" t="b">
        <f>MIN(B55,D55)=MAX(B55,D55)</f>
        <v>1</v>
      </c>
      <c r="G55" s="17"/>
      <c r="H55" s="17"/>
      <c r="I55" s="17"/>
      <c r="J55" s="17"/>
      <c r="K55" s="17"/>
    </row>
    <row r="56" spans="1:11" hidden="1">
      <c r="A56" s="84" t="s">
        <v>109</v>
      </c>
      <c r="B56" s="76">
        <f>COUNT(Travel!B26:B30)</f>
        <v>0</v>
      </c>
      <c r="C56" s="76"/>
      <c r="D56" s="76">
        <f>COUNTIF(Travel!D26:D30,"*")</f>
        <v>0</v>
      </c>
      <c r="E56" s="77"/>
      <c r="F56" s="77" t="b">
        <f>MIN(B56,D56)=MAX(B56,D56)</f>
        <v>1</v>
      </c>
    </row>
    <row r="57" spans="1:11" hidden="1">
      <c r="A57" s="85"/>
      <c r="B57" s="76">
        <f>COUNT(Travel!B35:B49)</f>
        <v>10</v>
      </c>
      <c r="C57" s="76"/>
      <c r="D57" s="76">
        <f>COUNTIF(Travel!D35:D49,"*")</f>
        <v>10</v>
      </c>
      <c r="E57" s="77"/>
      <c r="F57" s="77" t="b">
        <f>MIN(B57,D57)=MAX(B57,D57)</f>
        <v>1</v>
      </c>
    </row>
    <row r="58" spans="1:11" hidden="1">
      <c r="A58" s="86" t="s">
        <v>110</v>
      </c>
      <c r="B58" s="78">
        <f>COUNT(Hospitality!B11:B24)</f>
        <v>0</v>
      </c>
      <c r="C58" s="78"/>
      <c r="D58" s="78">
        <f>COUNTIF(Hospitality!D11:D24,"*")</f>
        <v>0</v>
      </c>
      <c r="E58" s="79"/>
      <c r="F58" s="79" t="b">
        <f>MIN(B58,D58)=MAX(B58,D58)</f>
        <v>1</v>
      </c>
    </row>
    <row r="59" spans="1:11" hidden="1">
      <c r="A59" s="87" t="s">
        <v>111</v>
      </c>
      <c r="B59" s="77">
        <f>COUNT('All other expenses'!B11:B24)</f>
        <v>0</v>
      </c>
      <c r="C59" s="77"/>
      <c r="D59" s="77">
        <f>COUNTIF('All other expenses'!D11:D24,"*")</f>
        <v>0</v>
      </c>
      <c r="E59" s="77"/>
      <c r="F59" s="77" t="b">
        <f>MIN(B59,D59)=MAX(B59,D59)</f>
        <v>1</v>
      </c>
    </row>
    <row r="60" spans="1:11" hidden="1">
      <c r="A60" s="86" t="s">
        <v>112</v>
      </c>
      <c r="B60" s="78">
        <f>COUNTIF('Gifts and benefits'!B11:B24,"*")</f>
        <v>0</v>
      </c>
      <c r="C60" s="78">
        <f>COUNTIF('Gifts and benefits'!C11:C24,"*")</f>
        <v>0</v>
      </c>
      <c r="D60" s="78"/>
      <c r="E60" s="78">
        <f>COUNTA('Gifts and benefits'!E11:E24)</f>
        <v>0</v>
      </c>
      <c r="F60" s="79"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1"/>
  <sheetViews>
    <sheetView topLeftCell="A28" zoomScale="130" zoomScaleNormal="130" workbookViewId="0">
      <selection activeCell="C39" sqref="C39"/>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39" t="s">
        <v>113</v>
      </c>
      <c r="B1" s="139"/>
      <c r="C1" s="139"/>
      <c r="D1" s="139"/>
      <c r="E1" s="139"/>
      <c r="F1" s="17"/>
    </row>
    <row r="2" spans="1:6" ht="21" customHeight="1">
      <c r="A2" s="3" t="s">
        <v>52</v>
      </c>
      <c r="B2" s="142" t="str">
        <f>'Summary and sign-off'!B2:F2</f>
        <v>Electoral Commission</v>
      </c>
      <c r="C2" s="142"/>
      <c r="D2" s="142"/>
      <c r="E2" s="142"/>
      <c r="F2" s="17"/>
    </row>
    <row r="3" spans="1:6" ht="21" customHeight="1">
      <c r="A3" s="3" t="s">
        <v>114</v>
      </c>
      <c r="B3" s="142" t="str">
        <f>'Summary and sign-off'!B3:F3</f>
        <v>Karl Le Quesne</v>
      </c>
      <c r="C3" s="142"/>
      <c r="D3" s="142"/>
      <c r="E3" s="142"/>
      <c r="F3" s="17"/>
    </row>
    <row r="4" spans="1:6" ht="21" customHeight="1">
      <c r="A4" s="3" t="s">
        <v>115</v>
      </c>
      <c r="B4" s="142">
        <f>'Summary and sign-off'!B4:F4</f>
        <v>44682</v>
      </c>
      <c r="C4" s="142"/>
      <c r="D4" s="142"/>
      <c r="E4" s="142"/>
      <c r="F4" s="17"/>
    </row>
    <row r="5" spans="1:6" ht="21" customHeight="1">
      <c r="A5" s="3" t="s">
        <v>116</v>
      </c>
      <c r="B5" s="142">
        <f>'Summary and sign-off'!B5:F5</f>
        <v>44742</v>
      </c>
      <c r="C5" s="142"/>
      <c r="D5" s="142"/>
      <c r="E5" s="142"/>
      <c r="F5" s="17"/>
    </row>
    <row r="6" spans="1:6" ht="21" customHeight="1">
      <c r="A6" s="3" t="s">
        <v>117</v>
      </c>
      <c r="B6" s="137" t="s">
        <v>84</v>
      </c>
      <c r="C6" s="137"/>
      <c r="D6" s="137"/>
      <c r="E6" s="137"/>
      <c r="F6" s="17"/>
    </row>
    <row r="7" spans="1:6" ht="21" customHeight="1">
      <c r="A7" s="3" t="s">
        <v>58</v>
      </c>
      <c r="B7" s="137" t="s">
        <v>86</v>
      </c>
      <c r="C7" s="137"/>
      <c r="D7" s="137"/>
      <c r="E7" s="137"/>
      <c r="F7" s="17"/>
    </row>
    <row r="8" spans="1:6" ht="36" customHeight="1">
      <c r="A8" s="145" t="s">
        <v>118</v>
      </c>
      <c r="B8" s="146"/>
      <c r="C8" s="146"/>
      <c r="D8" s="146"/>
      <c r="E8" s="146"/>
      <c r="F8" s="19"/>
    </row>
    <row r="9" spans="1:6" ht="36" customHeight="1">
      <c r="A9" s="147" t="s">
        <v>119</v>
      </c>
      <c r="B9" s="148"/>
      <c r="C9" s="148"/>
      <c r="D9" s="148"/>
      <c r="E9" s="148"/>
      <c r="F9" s="19"/>
    </row>
    <row r="10" spans="1:6" ht="24.75" customHeight="1">
      <c r="A10" s="144" t="s">
        <v>120</v>
      </c>
      <c r="B10" s="149"/>
      <c r="C10" s="144"/>
      <c r="D10" s="144"/>
      <c r="E10" s="144"/>
      <c r="F10" s="29"/>
    </row>
    <row r="11" spans="1:6" ht="27" customHeight="1">
      <c r="A11" s="24" t="s">
        <v>121</v>
      </c>
      <c r="B11" s="24" t="s">
        <v>122</v>
      </c>
      <c r="C11" s="24" t="s">
        <v>123</v>
      </c>
      <c r="D11" s="24" t="s">
        <v>124</v>
      </c>
      <c r="E11" s="24" t="s">
        <v>125</v>
      </c>
      <c r="F11" s="30"/>
    </row>
    <row r="12" spans="1:6" s="2" customFormat="1" hidden="1">
      <c r="A12" s="96"/>
      <c r="B12" s="97"/>
      <c r="C12" s="98"/>
      <c r="D12" s="98"/>
      <c r="E12" s="99"/>
      <c r="F12" s="1"/>
    </row>
    <row r="13" spans="1:6" s="2" customFormat="1">
      <c r="A13" s="120"/>
      <c r="B13" s="121"/>
      <c r="C13" s="122"/>
      <c r="D13" s="122"/>
      <c r="E13" s="123"/>
      <c r="F13" s="1"/>
    </row>
    <row r="14" spans="1:6" s="2" customFormat="1">
      <c r="A14" s="120"/>
      <c r="B14" s="121"/>
      <c r="C14" s="122"/>
      <c r="D14" s="122"/>
      <c r="E14" s="123"/>
      <c r="F14" s="1"/>
    </row>
    <row r="15" spans="1:6" s="2" customFormat="1">
      <c r="A15" s="120"/>
      <c r="B15" s="121"/>
      <c r="C15" s="122"/>
      <c r="D15" s="122"/>
      <c r="E15" s="123"/>
      <c r="F15" s="1"/>
    </row>
    <row r="16" spans="1:6" s="2" customFormat="1">
      <c r="A16" s="120"/>
      <c r="B16" s="121"/>
      <c r="C16" s="122"/>
      <c r="D16" s="122"/>
      <c r="E16" s="123"/>
      <c r="F16" s="1"/>
    </row>
    <row r="17" spans="1:6" s="2" customFormat="1">
      <c r="A17" s="120"/>
      <c r="B17" s="121"/>
      <c r="C17" s="122"/>
      <c r="D17" s="122"/>
      <c r="E17" s="123"/>
      <c r="F17" s="1"/>
    </row>
    <row r="18" spans="1:6" s="2" customFormat="1" ht="12.75" customHeight="1">
      <c r="A18" s="120"/>
      <c r="B18" s="121"/>
      <c r="C18" s="122"/>
      <c r="D18" s="122"/>
      <c r="E18" s="123"/>
      <c r="F18" s="1"/>
    </row>
    <row r="19" spans="1:6" s="2" customFormat="1">
      <c r="A19" s="124"/>
      <c r="B19" s="121"/>
      <c r="C19" s="122"/>
      <c r="D19" s="122"/>
      <c r="E19" s="123"/>
      <c r="F19" s="1"/>
    </row>
    <row r="20" spans="1:6" s="2" customFormat="1">
      <c r="A20" s="124"/>
      <c r="B20" s="121"/>
      <c r="C20" s="122"/>
      <c r="D20" s="122"/>
      <c r="E20" s="123"/>
      <c r="F20" s="1"/>
    </row>
    <row r="21" spans="1:6" s="2" customFormat="1" hidden="1">
      <c r="A21" s="106"/>
      <c r="B21" s="107"/>
      <c r="C21" s="108"/>
      <c r="D21" s="108"/>
      <c r="E21" s="109"/>
      <c r="F21" s="1"/>
    </row>
    <row r="22" spans="1:6" ht="19.5" customHeight="1">
      <c r="A22" s="72" t="s">
        <v>126</v>
      </c>
      <c r="B22" s="73">
        <f>SUM(B12:B21)</f>
        <v>0</v>
      </c>
      <c r="C22" s="131" t="str">
        <f>IF(SUBTOTAL(3,B12:B21)=SUBTOTAL(103,B12:B21),'Summary and sign-off'!$A$48,'Summary and sign-off'!$A$49)</f>
        <v>Check - there are no hidden rows with data</v>
      </c>
      <c r="D22" s="143" t="str">
        <f>IF('Summary and sign-off'!F55='Summary and sign-off'!F54,'Summary and sign-off'!A51,'Summary and sign-off'!A50)</f>
        <v>Check - each entry provides sufficient information</v>
      </c>
      <c r="E22" s="143"/>
      <c r="F22" s="17"/>
    </row>
    <row r="23" spans="1:6" ht="10.5" customHeight="1">
      <c r="A23" s="17"/>
      <c r="B23" s="19"/>
      <c r="C23" s="17"/>
      <c r="D23" s="17"/>
      <c r="E23" s="17"/>
      <c r="F23" s="17"/>
    </row>
    <row r="24" spans="1:6" ht="24.75" customHeight="1">
      <c r="A24" s="144" t="s">
        <v>127</v>
      </c>
      <c r="B24" s="144"/>
      <c r="C24" s="144"/>
      <c r="D24" s="144"/>
      <c r="E24" s="144"/>
      <c r="F24" s="29"/>
    </row>
    <row r="25" spans="1:6" ht="27" customHeight="1">
      <c r="A25" s="24" t="s">
        <v>121</v>
      </c>
      <c r="B25" s="24" t="s">
        <v>65</v>
      </c>
      <c r="C25" s="24" t="s">
        <v>128</v>
      </c>
      <c r="D25" s="24" t="s">
        <v>124</v>
      </c>
      <c r="E25" s="24" t="s">
        <v>125</v>
      </c>
      <c r="F25" s="30"/>
    </row>
    <row r="26" spans="1:6" s="2" customFormat="1">
      <c r="A26" s="96"/>
      <c r="B26" s="97"/>
      <c r="C26" s="98"/>
      <c r="D26" s="98"/>
      <c r="E26" s="99"/>
      <c r="F26" s="1"/>
    </row>
    <row r="27" spans="1:6" s="2" customFormat="1">
      <c r="A27" s="132"/>
      <c r="B27" s="133"/>
      <c r="C27" s="134"/>
      <c r="D27" s="134"/>
      <c r="E27" s="123"/>
      <c r="F27" s="1"/>
    </row>
    <row r="28" spans="1:6" s="2" customFormat="1">
      <c r="A28" s="120"/>
      <c r="B28" s="121"/>
      <c r="C28" s="122"/>
      <c r="D28" s="122"/>
      <c r="E28" s="123"/>
      <c r="F28" s="1"/>
    </row>
    <row r="29" spans="1:6" s="2" customFormat="1">
      <c r="A29" s="120"/>
      <c r="B29" s="121"/>
      <c r="C29" s="122"/>
      <c r="D29" s="122"/>
      <c r="E29" s="123"/>
      <c r="F29" s="1"/>
    </row>
    <row r="30" spans="1:6" s="2" customFormat="1">
      <c r="A30" s="110"/>
      <c r="B30" s="111"/>
      <c r="C30" s="112"/>
      <c r="D30" s="112"/>
      <c r="E30" s="113"/>
      <c r="F30" s="1"/>
    </row>
    <row r="31" spans="1:6">
      <c r="A31" s="72" t="s">
        <v>129</v>
      </c>
      <c r="B31" s="73">
        <f>SUM(B26:B30)</f>
        <v>0</v>
      </c>
      <c r="C31" s="131" t="str">
        <f>IF(SUBTOTAL(3,B26:B30)=SUBTOTAL(103,B26:B30),'Summary and sign-off'!$A$48,'Summary and sign-off'!$A$49)</f>
        <v>Check - there are no hidden rows with data</v>
      </c>
      <c r="D31" s="143" t="str">
        <f>IF('Summary and sign-off'!F56='Summary and sign-off'!F54,'Summary and sign-off'!A51,'Summary and sign-off'!A50)</f>
        <v>Check - each entry provides sufficient information</v>
      </c>
      <c r="E31" s="143"/>
      <c r="F31" s="17"/>
    </row>
    <row r="32" spans="1:6">
      <c r="A32" s="17"/>
      <c r="B32" s="19"/>
      <c r="C32" s="17"/>
      <c r="D32" s="17"/>
      <c r="E32" s="17"/>
      <c r="F32" s="17"/>
    </row>
    <row r="33" spans="1:6" ht="15.6">
      <c r="A33" s="144" t="s">
        <v>130</v>
      </c>
      <c r="B33" s="144"/>
      <c r="C33" s="144"/>
      <c r="D33" s="144"/>
      <c r="E33" s="144"/>
      <c r="F33" s="17"/>
    </row>
    <row r="34" spans="1:6" ht="26.45">
      <c r="A34" s="24" t="s">
        <v>121</v>
      </c>
      <c r="B34" s="24" t="s">
        <v>65</v>
      </c>
      <c r="C34" s="24" t="s">
        <v>131</v>
      </c>
      <c r="D34" s="24" t="s">
        <v>132</v>
      </c>
      <c r="E34" s="24" t="s">
        <v>125</v>
      </c>
      <c r="F34" s="28"/>
    </row>
    <row r="35" spans="1:6" s="2" customFormat="1">
      <c r="A35" s="96"/>
      <c r="B35" s="97"/>
      <c r="C35" s="98"/>
      <c r="D35" s="98"/>
      <c r="E35" s="99"/>
      <c r="F35" s="1"/>
    </row>
    <row r="36" spans="1:6" s="2" customFormat="1" ht="26.45">
      <c r="A36" s="132">
        <v>44696</v>
      </c>
      <c r="B36" s="133">
        <f>759.28+3</f>
        <v>762.28</v>
      </c>
      <c r="C36" s="135" t="s">
        <v>133</v>
      </c>
      <c r="D36" s="134" t="s">
        <v>134</v>
      </c>
      <c r="E36" s="99" t="s">
        <v>135</v>
      </c>
      <c r="F36" s="1"/>
    </row>
    <row r="37" spans="1:6" s="2" customFormat="1" ht="14.45">
      <c r="A37" s="132">
        <v>44704</v>
      </c>
      <c r="B37" s="133">
        <f>130.38+3</f>
        <v>133.38</v>
      </c>
      <c r="C37" s="135" t="s">
        <v>136</v>
      </c>
      <c r="D37" s="134" t="s">
        <v>134</v>
      </c>
      <c r="E37" s="99" t="s">
        <v>137</v>
      </c>
      <c r="F37" s="1"/>
    </row>
    <row r="38" spans="1:6" s="2" customFormat="1" ht="14.45">
      <c r="A38" s="132">
        <v>44704</v>
      </c>
      <c r="B38" s="133">
        <f>106.52+3</f>
        <v>109.52</v>
      </c>
      <c r="C38" s="135" t="s">
        <v>136</v>
      </c>
      <c r="D38" s="134" t="s">
        <v>134</v>
      </c>
      <c r="E38" s="99" t="s">
        <v>138</v>
      </c>
      <c r="F38" s="1"/>
    </row>
    <row r="39" spans="1:6" s="2" customFormat="1" ht="14.45">
      <c r="A39" s="132">
        <v>44711</v>
      </c>
      <c r="B39" s="133">
        <v>109.93</v>
      </c>
      <c r="C39" s="135" t="s">
        <v>136</v>
      </c>
      <c r="D39" s="134" t="s">
        <v>134</v>
      </c>
      <c r="E39" s="99" t="s">
        <v>137</v>
      </c>
      <c r="F39" s="1"/>
    </row>
    <row r="40" spans="1:6" s="2" customFormat="1" ht="14.45">
      <c r="A40" s="132">
        <v>44711</v>
      </c>
      <c r="B40" s="133">
        <v>178.95</v>
      </c>
      <c r="C40" s="135" t="s">
        <v>136</v>
      </c>
      <c r="D40" s="134" t="s">
        <v>134</v>
      </c>
      <c r="E40" s="99" t="s">
        <v>138</v>
      </c>
      <c r="F40" s="1"/>
    </row>
    <row r="41" spans="1:6" s="2" customFormat="1" ht="14.45">
      <c r="A41" s="132">
        <v>44720</v>
      </c>
      <c r="B41" s="133">
        <f>186.62+3</f>
        <v>189.62</v>
      </c>
      <c r="C41" s="135" t="s">
        <v>136</v>
      </c>
      <c r="D41" s="134" t="s">
        <v>134</v>
      </c>
      <c r="E41" s="99" t="s">
        <v>137</v>
      </c>
      <c r="F41" s="1"/>
    </row>
    <row r="42" spans="1:6" s="2" customFormat="1" ht="14.45">
      <c r="A42" s="132">
        <v>44720</v>
      </c>
      <c r="B42" s="133">
        <f>282.06+3</f>
        <v>285.06</v>
      </c>
      <c r="C42" s="135" t="s">
        <v>136</v>
      </c>
      <c r="D42" s="134" t="s">
        <v>134</v>
      </c>
      <c r="E42" s="99" t="s">
        <v>138</v>
      </c>
      <c r="F42" s="1"/>
    </row>
    <row r="43" spans="1:6" s="2" customFormat="1" ht="14.45">
      <c r="A43" s="132">
        <v>44728</v>
      </c>
      <c r="B43" s="133">
        <v>33.04</v>
      </c>
      <c r="C43" s="135" t="s">
        <v>136</v>
      </c>
      <c r="D43" s="134" t="s">
        <v>139</v>
      </c>
      <c r="E43" s="99" t="s">
        <v>140</v>
      </c>
      <c r="F43" s="1"/>
    </row>
    <row r="44" spans="1:6" s="2" customFormat="1" ht="26.45">
      <c r="A44" s="132">
        <v>44732</v>
      </c>
      <c r="B44" s="133">
        <f>613.56+3</f>
        <v>616.55999999999995</v>
      </c>
      <c r="C44" s="135" t="s">
        <v>141</v>
      </c>
      <c r="D44" s="134" t="s">
        <v>134</v>
      </c>
      <c r="E44" s="99" t="s">
        <v>135</v>
      </c>
      <c r="F44" s="1"/>
    </row>
    <row r="45" spans="1:6" s="2" customFormat="1" ht="14.45">
      <c r="A45" s="132">
        <v>44734</v>
      </c>
      <c r="B45" s="133">
        <v>33.04</v>
      </c>
      <c r="C45" s="135" t="s">
        <v>136</v>
      </c>
      <c r="D45" s="134" t="s">
        <v>139</v>
      </c>
      <c r="E45" s="99" t="s">
        <v>140</v>
      </c>
      <c r="F45" s="1"/>
    </row>
    <row r="46" spans="1:6" s="2" customFormat="1">
      <c r="A46" s="132"/>
      <c r="B46" s="133"/>
      <c r="D46" s="134"/>
      <c r="E46" s="99"/>
      <c r="F46" s="1"/>
    </row>
    <row r="47" spans="1:6" s="2" customFormat="1">
      <c r="A47" s="132"/>
      <c r="B47" s="133"/>
      <c r="D47" s="134"/>
      <c r="E47" s="99"/>
      <c r="F47" s="1"/>
    </row>
    <row r="48" spans="1:6" s="2" customFormat="1">
      <c r="A48" s="132"/>
      <c r="B48" s="133"/>
      <c r="D48" s="134"/>
      <c r="E48" s="99"/>
      <c r="F48" s="1"/>
    </row>
    <row r="49" spans="1:6" s="2" customFormat="1">
      <c r="A49" s="132"/>
      <c r="B49" s="133"/>
      <c r="C49" s="134"/>
      <c r="D49" s="134"/>
      <c r="E49" s="99"/>
      <c r="F49" s="1"/>
    </row>
    <row r="50" spans="1:6" ht="19.5" customHeight="1">
      <c r="A50" s="72" t="s">
        <v>142</v>
      </c>
      <c r="B50" s="73">
        <f>SUM(B35:B49)</f>
        <v>2451.3799999999997</v>
      </c>
      <c r="C50" s="131" t="str">
        <f>IF(SUBTOTAL(3,B35:B49)=SUBTOTAL(103,B35:B49),'Summary and sign-off'!$A$48,'Summary and sign-off'!$A$49)</f>
        <v>Check - there are no hidden rows with data</v>
      </c>
      <c r="D50" s="143" t="str">
        <f>IF('Summary and sign-off'!F57='Summary and sign-off'!F54,'Summary and sign-off'!A51,'Summary and sign-off'!A50)</f>
        <v>Check - each entry provides sufficient information</v>
      </c>
      <c r="E50" s="143"/>
      <c r="F50" s="17"/>
    </row>
    <row r="51" spans="1:6" ht="10.5" customHeight="1">
      <c r="A51" s="17"/>
      <c r="B51" s="58"/>
      <c r="C51" s="19"/>
      <c r="D51" s="17"/>
      <c r="E51" s="17"/>
      <c r="F51" s="17"/>
    </row>
    <row r="52" spans="1:6" ht="34.5" customHeight="1">
      <c r="A52" s="31" t="s">
        <v>143</v>
      </c>
      <c r="B52" s="59">
        <f>B22+B31+B50</f>
        <v>2451.3799999999997</v>
      </c>
      <c r="C52" s="32"/>
      <c r="D52" s="32"/>
      <c r="E52" s="32"/>
      <c r="F52" s="17"/>
    </row>
    <row r="53" spans="1:6">
      <c r="A53" s="17"/>
      <c r="B53" s="19"/>
      <c r="C53" s="17"/>
      <c r="D53" s="17"/>
      <c r="E53" s="17"/>
      <c r="F53" s="17"/>
    </row>
    <row r="54" spans="1:6">
      <c r="A54" s="18" t="s">
        <v>76</v>
      </c>
      <c r="B54" s="19"/>
      <c r="C54" s="17"/>
      <c r="D54" s="17"/>
      <c r="E54" s="17"/>
      <c r="F54" s="17"/>
    </row>
    <row r="55" spans="1:6" ht="12.6" customHeight="1">
      <c r="A55" s="20" t="s">
        <v>144</v>
      </c>
      <c r="F55" s="17"/>
    </row>
    <row r="56" spans="1:6" ht="12.95" customHeight="1">
      <c r="A56" s="20" t="s">
        <v>145</v>
      </c>
      <c r="B56" s="17"/>
      <c r="D56" s="17"/>
      <c r="F56" s="17"/>
    </row>
    <row r="57" spans="1:6">
      <c r="A57" s="20" t="s">
        <v>146</v>
      </c>
      <c r="F57" s="17"/>
    </row>
    <row r="58" spans="1:6">
      <c r="A58" s="20" t="s">
        <v>82</v>
      </c>
      <c r="B58" s="19"/>
      <c r="C58" s="17"/>
      <c r="D58" s="17"/>
      <c r="E58" s="17"/>
      <c r="F58" s="17"/>
    </row>
    <row r="59" spans="1:6" ht="12.95" customHeight="1">
      <c r="A59" s="20" t="s">
        <v>147</v>
      </c>
      <c r="B59" s="17"/>
      <c r="D59" s="17"/>
      <c r="F59" s="17"/>
    </row>
    <row r="60" spans="1:6">
      <c r="A60" s="20" t="s">
        <v>148</v>
      </c>
      <c r="F60" s="17"/>
    </row>
    <row r="61" spans="1:6">
      <c r="A61" s="20" t="s">
        <v>149</v>
      </c>
      <c r="B61" s="20"/>
      <c r="C61" s="20"/>
      <c r="D61" s="20"/>
      <c r="F61" s="17"/>
    </row>
    <row r="62" spans="1:6">
      <c r="A62" s="26"/>
      <c r="B62" s="17"/>
      <c r="C62" s="17"/>
      <c r="D62" s="17"/>
      <c r="E62" s="17"/>
      <c r="F62" s="17"/>
    </row>
    <row r="63" spans="1:6" hidden="1">
      <c r="A63" s="26"/>
      <c r="B63" s="17"/>
      <c r="C63" s="17"/>
      <c r="D63" s="17"/>
      <c r="E63" s="17"/>
      <c r="F63" s="17"/>
    </row>
    <row r="64" spans="1:6"/>
    <row r="65" spans="1:6"/>
    <row r="66" spans="1:6"/>
    <row r="67" spans="1:6"/>
    <row r="68" spans="1:6" ht="12.75" hidden="1" customHeight="1"/>
    <row r="69" spans="1:6"/>
    <row r="70" spans="1:6"/>
    <row r="71" spans="1:6" hidden="1">
      <c r="A71" s="26"/>
      <c r="B71" s="17"/>
      <c r="C71" s="17"/>
      <c r="D71" s="17"/>
      <c r="E71" s="17"/>
      <c r="F71" s="17"/>
    </row>
    <row r="72" spans="1:6" hidden="1">
      <c r="A72" s="26"/>
      <c r="B72" s="17"/>
      <c r="C72" s="17"/>
      <c r="D72" s="17"/>
      <c r="E72" s="17"/>
      <c r="F72" s="17"/>
    </row>
    <row r="73" spans="1:6" hidden="1">
      <c r="A73" s="26"/>
      <c r="B73" s="17"/>
      <c r="C73" s="17"/>
      <c r="D73" s="17"/>
      <c r="E73" s="17"/>
      <c r="F73" s="17"/>
    </row>
    <row r="74" spans="1:6" hidden="1">
      <c r="A74" s="26"/>
      <c r="B74" s="17"/>
      <c r="C74" s="17"/>
      <c r="D74" s="17"/>
      <c r="E74" s="17"/>
      <c r="F74" s="17"/>
    </row>
    <row r="75" spans="1:6" hidden="1">
      <c r="A75" s="26"/>
      <c r="B75" s="17"/>
      <c r="C75" s="17"/>
      <c r="D75" s="17"/>
      <c r="E75" s="17"/>
      <c r="F75" s="17"/>
    </row>
    <row r="76" spans="1:6"/>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4"/>
    <row r="135"/>
    <row r="136"/>
    <row r="137"/>
    <row r="138"/>
    <row r="139"/>
    <row r="140"/>
    <row r="141"/>
  </sheetData>
  <sheetProtection sheet="1" formatCells="0" formatRows="0" insertColumns="0" insertRows="0" deleteRows="0"/>
  <mergeCells count="15">
    <mergeCell ref="B7:E7"/>
    <mergeCell ref="B5:E5"/>
    <mergeCell ref="D50:E50"/>
    <mergeCell ref="A1:E1"/>
    <mergeCell ref="A24:E24"/>
    <mergeCell ref="A33:E33"/>
    <mergeCell ref="B2:E2"/>
    <mergeCell ref="B3:E3"/>
    <mergeCell ref="B4:E4"/>
    <mergeCell ref="A8:E8"/>
    <mergeCell ref="A9:E9"/>
    <mergeCell ref="B6:E6"/>
    <mergeCell ref="D22:E22"/>
    <mergeCell ref="D31:E31"/>
    <mergeCell ref="A10:E10"/>
  </mergeCells>
  <dataValidations count="3">
    <dataValidation allowBlank="1" showInputMessage="1" showErrorMessage="1" prompt="Insert additional rows as needed:_x000a_- 'right click' on a row number (left of screen)_x000a_- select 'Insert' (this will insert a row above it)" sqref="A3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5 A46:A49 A21 A12 A29:A30" xr:uid="{00000000-0002-0000-0200-000000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7:A28 A13:A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B26:B30 B35 B46:B49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F9" sqref="F9"/>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39" t="s">
        <v>113</v>
      </c>
      <c r="B1" s="139"/>
      <c r="C1" s="139"/>
      <c r="D1" s="139"/>
      <c r="E1" s="139"/>
    </row>
    <row r="2" spans="1:6" ht="21" customHeight="1">
      <c r="A2" s="3" t="s">
        <v>52</v>
      </c>
      <c r="B2" s="142" t="str">
        <f>'Summary and sign-off'!B2:F2</f>
        <v>Electoral Commission</v>
      </c>
      <c r="C2" s="142"/>
      <c r="D2" s="142"/>
      <c r="E2" s="142"/>
    </row>
    <row r="3" spans="1:6" ht="21" customHeight="1">
      <c r="A3" s="3" t="s">
        <v>114</v>
      </c>
      <c r="B3" s="142" t="str">
        <f>'Summary and sign-off'!B3:F3</f>
        <v>Karl Le Quesne</v>
      </c>
      <c r="C3" s="142"/>
      <c r="D3" s="142"/>
      <c r="E3" s="142"/>
    </row>
    <row r="4" spans="1:6" ht="21" customHeight="1">
      <c r="A4" s="3" t="s">
        <v>115</v>
      </c>
      <c r="B4" s="142">
        <f>'Summary and sign-off'!B4:F4</f>
        <v>44682</v>
      </c>
      <c r="C4" s="142"/>
      <c r="D4" s="142"/>
      <c r="E4" s="142"/>
    </row>
    <row r="5" spans="1:6" ht="21" customHeight="1">
      <c r="A5" s="3" t="s">
        <v>116</v>
      </c>
      <c r="B5" s="142">
        <f>'Summary and sign-off'!B5:F5</f>
        <v>44742</v>
      </c>
      <c r="C5" s="142"/>
      <c r="D5" s="142"/>
      <c r="E5" s="142"/>
    </row>
    <row r="6" spans="1:6" ht="21" customHeight="1">
      <c r="A6" s="3" t="s">
        <v>117</v>
      </c>
      <c r="B6" s="137" t="s">
        <v>84</v>
      </c>
      <c r="C6" s="137"/>
      <c r="D6" s="137"/>
      <c r="E6" s="137"/>
    </row>
    <row r="7" spans="1:6" ht="21" customHeight="1">
      <c r="A7" s="3" t="s">
        <v>58</v>
      </c>
      <c r="B7" s="137" t="s">
        <v>86</v>
      </c>
      <c r="C7" s="137"/>
      <c r="D7" s="137"/>
      <c r="E7" s="137"/>
    </row>
    <row r="8" spans="1:6" ht="35.25" customHeight="1">
      <c r="A8" s="152" t="s">
        <v>150</v>
      </c>
      <c r="B8" s="152"/>
      <c r="C8" s="153"/>
      <c r="D8" s="153"/>
      <c r="E8" s="153"/>
      <c r="F8" s="27"/>
    </row>
    <row r="9" spans="1:6" ht="35.25" customHeight="1">
      <c r="A9" s="150" t="s">
        <v>151</v>
      </c>
      <c r="B9" s="151"/>
      <c r="C9" s="151"/>
      <c r="D9" s="151"/>
      <c r="E9" s="151"/>
      <c r="F9" s="27"/>
    </row>
    <row r="10" spans="1:6" ht="27" customHeight="1">
      <c r="A10" s="24" t="s">
        <v>152</v>
      </c>
      <c r="B10" s="24" t="s">
        <v>65</v>
      </c>
      <c r="C10" s="24" t="s">
        <v>153</v>
      </c>
      <c r="D10" s="24" t="s">
        <v>154</v>
      </c>
      <c r="E10" s="24" t="s">
        <v>125</v>
      </c>
      <c r="F10" s="20"/>
    </row>
    <row r="11" spans="1:6" s="2" customFormat="1" hidden="1">
      <c r="A11" s="100"/>
      <c r="B11" s="97"/>
      <c r="C11" s="101"/>
      <c r="D11" s="101"/>
      <c r="E11" s="102"/>
    </row>
    <row r="12" spans="1:6" s="2" customFormat="1">
      <c r="A12" s="120"/>
      <c r="B12" s="121"/>
      <c r="C12" s="125"/>
      <c r="D12" s="125"/>
      <c r="E12" s="126"/>
    </row>
    <row r="13" spans="1:6" s="2" customFormat="1">
      <c r="A13" s="120"/>
      <c r="B13" s="121"/>
      <c r="C13" s="125"/>
      <c r="D13" s="125"/>
      <c r="E13" s="126"/>
    </row>
    <row r="14" spans="1:6" s="2" customFormat="1">
      <c r="A14" s="120"/>
      <c r="B14" s="121"/>
      <c r="C14" s="125"/>
      <c r="D14" s="125"/>
      <c r="E14" s="126"/>
    </row>
    <row r="15" spans="1:6" s="2" customFormat="1">
      <c r="A15" s="120"/>
      <c r="B15" s="121"/>
      <c r="C15" s="125"/>
      <c r="D15" s="125"/>
      <c r="E15" s="126"/>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4"/>
      <c r="B22" s="121"/>
      <c r="C22" s="125"/>
      <c r="D22" s="125"/>
      <c r="E22" s="126"/>
    </row>
    <row r="23" spans="1:6" s="2" customFormat="1">
      <c r="A23" s="124"/>
      <c r="B23" s="121"/>
      <c r="C23" s="125"/>
      <c r="D23" s="125"/>
      <c r="E23" s="126"/>
    </row>
    <row r="24" spans="1:6" s="2" customFormat="1" ht="11.25" hidden="1" customHeight="1">
      <c r="A24" s="100"/>
      <c r="B24" s="97"/>
      <c r="C24" s="101"/>
      <c r="D24" s="101"/>
      <c r="E24" s="102"/>
    </row>
    <row r="25" spans="1:6" ht="34.5" customHeight="1">
      <c r="A25" s="54" t="s">
        <v>155</v>
      </c>
      <c r="B25" s="63">
        <f>SUM(B11:B24)</f>
        <v>0</v>
      </c>
      <c r="C25" s="71" t="str">
        <f>IF(SUBTOTAL(3,B11:B24)=SUBTOTAL(103,B11:B24),'Summary and sign-off'!$A$48,'Summary and sign-off'!$A$49)</f>
        <v>Check - there are no hidden rows with data</v>
      </c>
      <c r="D25" s="143" t="str">
        <f>IF('Summary and sign-off'!F58='Summary and sign-off'!F54,'Summary and sign-off'!A51,'Summary and sign-off'!A50)</f>
        <v>Check - each entry provides sufficient information</v>
      </c>
      <c r="E25" s="143"/>
      <c r="F25" s="2"/>
    </row>
    <row r="26" spans="1:6">
      <c r="A26" s="18"/>
      <c r="B26" s="17"/>
      <c r="C26" s="17"/>
      <c r="D26" s="17"/>
      <c r="E26" s="17"/>
    </row>
    <row r="27" spans="1:6">
      <c r="A27" s="18" t="s">
        <v>76</v>
      </c>
      <c r="B27" s="19"/>
      <c r="C27" s="17"/>
      <c r="D27" s="17"/>
      <c r="E27" s="17"/>
    </row>
    <row r="28" spans="1:6" ht="12.75" customHeight="1">
      <c r="A28" s="20" t="s">
        <v>156</v>
      </c>
      <c r="B28" s="20"/>
      <c r="C28" s="20"/>
      <c r="D28" s="20"/>
      <c r="E28" s="20"/>
    </row>
    <row r="29" spans="1:6">
      <c r="A29" s="20" t="s">
        <v>157</v>
      </c>
      <c r="B29" s="20"/>
      <c r="C29" s="28"/>
      <c r="D29" s="28"/>
      <c r="E29" s="28"/>
    </row>
    <row r="30" spans="1:6">
      <c r="A30" s="20" t="s">
        <v>82</v>
      </c>
      <c r="B30" s="19"/>
      <c r="C30" s="17"/>
      <c r="D30" s="17"/>
      <c r="E30" s="17"/>
      <c r="F30" s="17"/>
    </row>
    <row r="31" spans="1:6">
      <c r="A31" s="20" t="s">
        <v>158</v>
      </c>
      <c r="B31" s="20"/>
      <c r="C31" s="28"/>
      <c r="D31" s="28"/>
      <c r="E31" s="28"/>
    </row>
    <row r="32" spans="1:6" ht="12.75" customHeight="1">
      <c r="A32" s="20" t="s">
        <v>159</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F8" sqref="F8"/>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39" t="s">
        <v>113</v>
      </c>
      <c r="B1" s="139"/>
      <c r="C1" s="139"/>
      <c r="D1" s="139"/>
      <c r="E1" s="139"/>
    </row>
    <row r="2" spans="1:6" ht="21" customHeight="1">
      <c r="A2" s="3" t="s">
        <v>52</v>
      </c>
      <c r="B2" s="142" t="str">
        <f>'Summary and sign-off'!B2:F2</f>
        <v>Electoral Commission</v>
      </c>
      <c r="C2" s="142"/>
      <c r="D2" s="142"/>
      <c r="E2" s="142"/>
    </row>
    <row r="3" spans="1:6" ht="21" customHeight="1">
      <c r="A3" s="3" t="s">
        <v>114</v>
      </c>
      <c r="B3" s="142" t="str">
        <f>'Summary and sign-off'!B3:F3</f>
        <v>Karl Le Quesne</v>
      </c>
      <c r="C3" s="142"/>
      <c r="D3" s="142"/>
      <c r="E3" s="142"/>
    </row>
    <row r="4" spans="1:6" ht="21" customHeight="1">
      <c r="A4" s="3" t="s">
        <v>115</v>
      </c>
      <c r="B4" s="142">
        <f>'Summary and sign-off'!B4:F4</f>
        <v>44682</v>
      </c>
      <c r="C4" s="142"/>
      <c r="D4" s="142"/>
      <c r="E4" s="142"/>
    </row>
    <row r="5" spans="1:6" ht="21" customHeight="1">
      <c r="A5" s="3" t="s">
        <v>116</v>
      </c>
      <c r="B5" s="142">
        <f>'Summary and sign-off'!B5:F5</f>
        <v>44742</v>
      </c>
      <c r="C5" s="142"/>
      <c r="D5" s="142"/>
      <c r="E5" s="142"/>
    </row>
    <row r="6" spans="1:6" ht="21" customHeight="1">
      <c r="A6" s="3" t="s">
        <v>117</v>
      </c>
      <c r="B6" s="137" t="s">
        <v>84</v>
      </c>
      <c r="C6" s="137"/>
      <c r="D6" s="137"/>
      <c r="E6" s="137"/>
      <c r="F6" s="23"/>
    </row>
    <row r="7" spans="1:6" ht="21" customHeight="1">
      <c r="A7" s="3" t="s">
        <v>58</v>
      </c>
      <c r="B7" s="137" t="s">
        <v>86</v>
      </c>
      <c r="C7" s="137"/>
      <c r="D7" s="137"/>
      <c r="E7" s="137"/>
      <c r="F7" s="23"/>
    </row>
    <row r="8" spans="1:6" ht="35.25" customHeight="1">
      <c r="A8" s="146" t="s">
        <v>160</v>
      </c>
      <c r="B8" s="146"/>
      <c r="C8" s="153"/>
      <c r="D8" s="153"/>
      <c r="E8" s="153"/>
    </row>
    <row r="9" spans="1:6" ht="35.25" customHeight="1">
      <c r="A9" s="154" t="s">
        <v>161</v>
      </c>
      <c r="B9" s="155"/>
      <c r="C9" s="155"/>
      <c r="D9" s="155"/>
      <c r="E9" s="155"/>
    </row>
    <row r="10" spans="1:6" ht="27" customHeight="1">
      <c r="A10" s="24" t="s">
        <v>121</v>
      </c>
      <c r="B10" s="24" t="s">
        <v>65</v>
      </c>
      <c r="C10" s="24" t="s">
        <v>162</v>
      </c>
      <c r="D10" s="24" t="s">
        <v>163</v>
      </c>
      <c r="E10" s="24" t="s">
        <v>125</v>
      </c>
      <c r="F10" s="20"/>
    </row>
    <row r="11" spans="1:6" s="2" customFormat="1" hidden="1">
      <c r="A11" s="100"/>
      <c r="B11" s="97"/>
      <c r="C11" s="101"/>
      <c r="D11" s="101"/>
      <c r="E11" s="102"/>
    </row>
    <row r="12" spans="1:6" s="2" customFormat="1">
      <c r="A12" s="120"/>
      <c r="B12" s="121"/>
      <c r="C12" s="125"/>
      <c r="D12" s="125"/>
      <c r="E12" s="126"/>
    </row>
    <row r="13" spans="1:6" s="2" customFormat="1">
      <c r="A13" s="120"/>
      <c r="B13" s="121"/>
      <c r="C13" s="125"/>
      <c r="D13" s="125"/>
      <c r="E13" s="126"/>
    </row>
    <row r="14" spans="1:6" s="2" customFormat="1">
      <c r="A14" s="120"/>
      <c r="B14" s="121"/>
      <c r="C14" s="125"/>
      <c r="D14" s="125"/>
      <c r="E14" s="126"/>
    </row>
    <row r="15" spans="1:6" s="2" customFormat="1">
      <c r="A15" s="120"/>
      <c r="B15" s="121"/>
      <c r="C15" s="125"/>
      <c r="D15" s="125"/>
      <c r="E15" s="126"/>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4"/>
      <c r="B22" s="121"/>
      <c r="C22" s="125"/>
      <c r="D22" s="125"/>
      <c r="E22" s="126"/>
    </row>
    <row r="23" spans="1:6" s="2" customFormat="1">
      <c r="A23" s="124"/>
      <c r="B23" s="121"/>
      <c r="C23" s="125"/>
      <c r="D23" s="125"/>
      <c r="E23" s="126"/>
    </row>
    <row r="24" spans="1:6" s="2" customFormat="1" hidden="1">
      <c r="A24" s="100"/>
      <c r="B24" s="97"/>
      <c r="C24" s="101"/>
      <c r="D24" s="101"/>
      <c r="E24" s="102"/>
    </row>
    <row r="25" spans="1:6" ht="34.5" customHeight="1">
      <c r="A25" s="54" t="s">
        <v>164</v>
      </c>
      <c r="B25" s="63">
        <f>SUM(B11:B24)</f>
        <v>0</v>
      </c>
      <c r="C25" s="71" t="str">
        <f>IF(SUBTOTAL(3,B11:B24)=SUBTOTAL(103,B11:B24),'Summary and sign-off'!$A$48,'Summary and sign-off'!$A$49)</f>
        <v>Check - there are no hidden rows with data</v>
      </c>
      <c r="D25" s="143" t="str">
        <f>IF('Summary and sign-off'!F59='Summary and sign-off'!F54,'Summary and sign-off'!A51,'Summary and sign-off'!A50)</f>
        <v>Check - each entry provides sufficient information</v>
      </c>
      <c r="E25" s="143"/>
    </row>
    <row r="26" spans="1:6" ht="14.1" customHeight="1">
      <c r="B26" s="17"/>
      <c r="C26" s="17"/>
      <c r="D26" s="17"/>
      <c r="E26" s="17"/>
    </row>
    <row r="27" spans="1:6">
      <c r="A27" s="18" t="s">
        <v>165</v>
      </c>
      <c r="B27" s="17"/>
      <c r="C27" s="17"/>
      <c r="D27" s="17"/>
      <c r="E27" s="17"/>
    </row>
    <row r="28" spans="1:6" ht="12.6" customHeight="1">
      <c r="A28" s="20" t="s">
        <v>144</v>
      </c>
      <c r="B28" s="17"/>
      <c r="C28" s="17"/>
      <c r="D28" s="17"/>
      <c r="E28" s="17"/>
    </row>
    <row r="29" spans="1:6">
      <c r="A29" s="20" t="s">
        <v>82</v>
      </c>
      <c r="B29" s="19"/>
      <c r="C29" s="17"/>
      <c r="D29" s="17"/>
      <c r="E29" s="17"/>
      <c r="F29" s="17"/>
    </row>
    <row r="30" spans="1:6">
      <c r="A30" s="20" t="s">
        <v>158</v>
      </c>
      <c r="C30" s="17"/>
      <c r="D30" s="17"/>
      <c r="E30" s="17"/>
      <c r="F30" s="17"/>
    </row>
    <row r="31" spans="1:6" ht="12.75" customHeight="1">
      <c r="A31" s="20" t="s">
        <v>159</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8" sqref="G8"/>
    </sheetView>
  </sheetViews>
  <sheetFormatPr defaultColWidth="0" defaultRowHeight="13.1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39" t="s">
        <v>166</v>
      </c>
      <c r="B1" s="139"/>
      <c r="C1" s="139"/>
      <c r="D1" s="139"/>
      <c r="E1" s="139"/>
      <c r="F1" s="139"/>
    </row>
    <row r="2" spans="1:6" ht="21" customHeight="1">
      <c r="A2" s="3" t="s">
        <v>52</v>
      </c>
      <c r="B2" s="142" t="str">
        <f>'Summary and sign-off'!B2:F2</f>
        <v>Electoral Commission</v>
      </c>
      <c r="C2" s="142"/>
      <c r="D2" s="142"/>
      <c r="E2" s="142"/>
      <c r="F2" s="142"/>
    </row>
    <row r="3" spans="1:6" ht="21" customHeight="1">
      <c r="A3" s="3" t="s">
        <v>114</v>
      </c>
      <c r="B3" s="142" t="str">
        <f>'Summary and sign-off'!B3:F3</f>
        <v>Karl Le Quesne</v>
      </c>
      <c r="C3" s="142"/>
      <c r="D3" s="142"/>
      <c r="E3" s="142"/>
      <c r="F3" s="142"/>
    </row>
    <row r="4" spans="1:6" ht="21" customHeight="1">
      <c r="A4" s="3" t="s">
        <v>115</v>
      </c>
      <c r="B4" s="142">
        <f>'Summary and sign-off'!B4:F4</f>
        <v>44682</v>
      </c>
      <c r="C4" s="142"/>
      <c r="D4" s="142"/>
      <c r="E4" s="142"/>
      <c r="F4" s="142"/>
    </row>
    <row r="5" spans="1:6" ht="21" customHeight="1">
      <c r="A5" s="3" t="s">
        <v>116</v>
      </c>
      <c r="B5" s="142">
        <f>'Summary and sign-off'!B5:F5</f>
        <v>44742</v>
      </c>
      <c r="C5" s="142"/>
      <c r="D5" s="142"/>
      <c r="E5" s="142"/>
      <c r="F5" s="142"/>
    </row>
    <row r="6" spans="1:6" ht="21" customHeight="1">
      <c r="A6" s="3" t="s">
        <v>167</v>
      </c>
      <c r="B6" s="137" t="s">
        <v>84</v>
      </c>
      <c r="C6" s="137"/>
      <c r="D6" s="137"/>
      <c r="E6" s="137"/>
      <c r="F6" s="137"/>
    </row>
    <row r="7" spans="1:6" ht="21" customHeight="1">
      <c r="A7" s="3" t="s">
        <v>58</v>
      </c>
      <c r="B7" s="137" t="s">
        <v>86</v>
      </c>
      <c r="C7" s="137"/>
      <c r="D7" s="137"/>
      <c r="E7" s="137"/>
      <c r="F7" s="137"/>
    </row>
    <row r="8" spans="1:6" ht="36" customHeight="1">
      <c r="A8" s="146" t="s">
        <v>168</v>
      </c>
      <c r="B8" s="146"/>
      <c r="C8" s="146"/>
      <c r="D8" s="146"/>
      <c r="E8" s="146"/>
      <c r="F8" s="146"/>
    </row>
    <row r="9" spans="1:6" ht="36" customHeight="1">
      <c r="A9" s="154" t="s">
        <v>169</v>
      </c>
      <c r="B9" s="155"/>
      <c r="C9" s="155"/>
      <c r="D9" s="155"/>
      <c r="E9" s="155"/>
      <c r="F9" s="155"/>
    </row>
    <row r="10" spans="1:6" ht="39" customHeight="1">
      <c r="A10" s="24" t="s">
        <v>121</v>
      </c>
      <c r="B10" s="114" t="s">
        <v>170</v>
      </c>
      <c r="C10" s="114" t="s">
        <v>171</v>
      </c>
      <c r="D10" s="114" t="s">
        <v>172</v>
      </c>
      <c r="E10" s="114" t="s">
        <v>173</v>
      </c>
      <c r="F10" s="114" t="s">
        <v>174</v>
      </c>
    </row>
    <row r="11" spans="1:6" s="2" customFormat="1" hidden="1">
      <c r="A11" s="96"/>
      <c r="B11" s="101"/>
      <c r="C11" s="103"/>
      <c r="D11" s="101"/>
      <c r="E11" s="104"/>
      <c r="F11" s="102"/>
    </row>
    <row r="12" spans="1:6" s="2" customFormat="1">
      <c r="A12" s="120"/>
      <c r="B12" s="127"/>
      <c r="C12" s="128"/>
      <c r="D12" s="127"/>
      <c r="E12" s="129"/>
      <c r="F12" s="130"/>
    </row>
    <row r="13" spans="1:6" s="2" customFormat="1">
      <c r="A13" s="120"/>
      <c r="B13" s="127"/>
      <c r="C13" s="128"/>
      <c r="D13" s="127"/>
      <c r="E13" s="129"/>
      <c r="F13" s="130"/>
    </row>
    <row r="14" spans="1:6" s="2" customFormat="1">
      <c r="A14" s="120"/>
      <c r="B14" s="127"/>
      <c r="C14" s="128"/>
      <c r="D14" s="127"/>
      <c r="E14" s="129"/>
      <c r="F14" s="130"/>
    </row>
    <row r="15" spans="1:6" s="2" customFormat="1">
      <c r="A15" s="120"/>
      <c r="B15" s="127"/>
      <c r="C15" s="128"/>
      <c r="D15" s="127"/>
      <c r="E15" s="129"/>
      <c r="F15" s="130"/>
    </row>
    <row r="16" spans="1:6" s="2" customFormat="1">
      <c r="A16" s="120"/>
      <c r="B16" s="127"/>
      <c r="C16" s="128"/>
      <c r="D16" s="127"/>
      <c r="E16" s="129"/>
      <c r="F16" s="130"/>
    </row>
    <row r="17" spans="1:7" s="2" customFormat="1">
      <c r="A17" s="120"/>
      <c r="B17" s="127"/>
      <c r="C17" s="128"/>
      <c r="D17" s="127"/>
      <c r="E17" s="129"/>
      <c r="F17" s="130"/>
    </row>
    <row r="18" spans="1:7" s="2" customFormat="1">
      <c r="A18" s="120"/>
      <c r="B18" s="127"/>
      <c r="C18" s="128"/>
      <c r="D18" s="127"/>
      <c r="E18" s="129"/>
      <c r="F18" s="130"/>
    </row>
    <row r="19" spans="1:7" s="2" customFormat="1">
      <c r="A19" s="120"/>
      <c r="B19" s="127"/>
      <c r="C19" s="128"/>
      <c r="D19" s="127"/>
      <c r="E19" s="129"/>
      <c r="F19" s="130"/>
    </row>
    <row r="20" spans="1:7" s="2" customFormat="1">
      <c r="A20" s="120"/>
      <c r="B20" s="127"/>
      <c r="C20" s="128"/>
      <c r="D20" s="127"/>
      <c r="E20" s="129"/>
      <c r="F20" s="130"/>
    </row>
    <row r="21" spans="1:7" s="2" customFormat="1">
      <c r="A21" s="120"/>
      <c r="B21" s="127"/>
      <c r="C21" s="128"/>
      <c r="D21" s="127"/>
      <c r="E21" s="129"/>
      <c r="F21" s="130"/>
    </row>
    <row r="22" spans="1:7" s="2" customFormat="1">
      <c r="A22" s="120"/>
      <c r="B22" s="127"/>
      <c r="C22" s="128"/>
      <c r="D22" s="127"/>
      <c r="E22" s="129"/>
      <c r="F22" s="130"/>
    </row>
    <row r="23" spans="1:7" s="2" customFormat="1">
      <c r="A23" s="120"/>
      <c r="B23" s="127"/>
      <c r="C23" s="128"/>
      <c r="D23" s="127"/>
      <c r="E23" s="129"/>
      <c r="F23" s="130"/>
    </row>
    <row r="24" spans="1:7" s="2" customFormat="1" hidden="1">
      <c r="A24" s="96"/>
      <c r="B24" s="101"/>
      <c r="C24" s="103"/>
      <c r="D24" s="101"/>
      <c r="E24" s="104"/>
      <c r="F24" s="102"/>
    </row>
    <row r="25" spans="1:7" ht="34.5" customHeight="1">
      <c r="A25" s="115" t="s">
        <v>175</v>
      </c>
      <c r="B25" s="116" t="s">
        <v>176</v>
      </c>
      <c r="C25" s="117">
        <f>C26+C27</f>
        <v>0</v>
      </c>
      <c r="D25" s="118" t="str">
        <f>IF(SUBTOTAL(3,C11:C24)=SUBTOTAL(103,C11:C24),'Summary and sign-off'!$A$48,'Summary and sign-off'!$A$49)</f>
        <v>Check - there are no hidden rows with data</v>
      </c>
      <c r="E25" s="143" t="str">
        <f>IF('Summary and sign-off'!F60='Summary and sign-off'!F54,'Summary and sign-off'!A52,'Summary and sign-off'!A50)</f>
        <v>Check - each entry provides sufficient information</v>
      </c>
      <c r="F25" s="143"/>
      <c r="G25" s="2"/>
    </row>
    <row r="26" spans="1:7" ht="25.5" customHeight="1">
      <c r="A26" s="55"/>
      <c r="B26" s="56" t="s">
        <v>100</v>
      </c>
      <c r="C26" s="57">
        <f>COUNTIF(C11:C24,'Summary and sign-off'!A45)</f>
        <v>0</v>
      </c>
      <c r="D26" s="14"/>
      <c r="E26" s="15"/>
      <c r="F26" s="16"/>
    </row>
    <row r="27" spans="1:7" ht="25.5" customHeight="1">
      <c r="A27" s="55"/>
      <c r="B27" s="56" t="s">
        <v>101</v>
      </c>
      <c r="C27" s="57">
        <f>COUNTIF(C11:C24,'Summary and sign-off'!A46)</f>
        <v>0</v>
      </c>
      <c r="D27" s="14"/>
      <c r="E27" s="15"/>
      <c r="F27" s="16"/>
    </row>
    <row r="28" spans="1:7">
      <c r="A28" s="17"/>
      <c r="B28" s="18"/>
      <c r="C28" s="17"/>
      <c r="D28" s="19"/>
      <c r="E28" s="19"/>
      <c r="F28" s="17"/>
    </row>
    <row r="29" spans="1:7">
      <c r="A29" s="18" t="s">
        <v>165</v>
      </c>
      <c r="B29" s="18"/>
      <c r="C29" s="18"/>
      <c r="D29" s="18"/>
      <c r="E29" s="18"/>
      <c r="F29" s="18"/>
    </row>
    <row r="30" spans="1:7" ht="12.6" customHeight="1">
      <c r="A30" s="20" t="s">
        <v>144</v>
      </c>
      <c r="B30" s="17"/>
      <c r="C30" s="17"/>
      <c r="D30" s="17"/>
      <c r="E30" s="17"/>
    </row>
    <row r="31" spans="1:7">
      <c r="A31" s="20" t="s">
        <v>82</v>
      </c>
      <c r="B31" s="19"/>
      <c r="C31" s="17"/>
      <c r="D31" s="17"/>
      <c r="E31" s="17"/>
      <c r="F31" s="17"/>
    </row>
    <row r="32" spans="1:7">
      <c r="A32" s="20" t="s">
        <v>177</v>
      </c>
      <c r="B32" s="21"/>
      <c r="C32" s="21"/>
      <c r="D32" s="21"/>
      <c r="E32" s="21"/>
      <c r="F32" s="21"/>
    </row>
    <row r="33" spans="1:6" ht="12.75" customHeight="1">
      <c r="A33" s="20" t="s">
        <v>178</v>
      </c>
      <c r="B33" s="17"/>
      <c r="C33" s="17"/>
      <c r="D33" s="17"/>
      <c r="E33" s="17"/>
      <c r="F33" s="17"/>
    </row>
    <row r="34" spans="1:6" ht="12.95" customHeight="1">
      <c r="A34" s="20" t="s">
        <v>179</v>
      </c>
      <c r="B34" s="17"/>
      <c r="C34" s="17"/>
      <c r="D34" s="17"/>
      <c r="E34" s="17"/>
      <c r="F34" s="17"/>
    </row>
    <row r="35" spans="1:6">
      <c r="A35" s="20" t="s">
        <v>180</v>
      </c>
      <c r="C35" s="17"/>
      <c r="D35" s="17"/>
      <c r="E35" s="17"/>
      <c r="F35" s="17"/>
    </row>
    <row r="36" spans="1:6" ht="12.75" customHeight="1">
      <c r="A36" s="20" t="s">
        <v>159</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92733CCB965F4C877E03292C6C17B6" ma:contentTypeVersion="13" ma:contentTypeDescription="Create a new document." ma:contentTypeScope="" ma:versionID="5983d4b206f359e05735bef5db4d3594">
  <xsd:schema xmlns:xsd="http://www.w3.org/2001/XMLSchema" xmlns:xs="http://www.w3.org/2001/XMLSchema" xmlns:p="http://schemas.microsoft.com/office/2006/metadata/properties" xmlns:ns2="359c2dad-544d-4c0e-a5d4-1eb956db3d44" xmlns:ns3="34d9d24c-55ae-4f87-9112-a9aa8a4de3d8" targetNamespace="http://schemas.microsoft.com/office/2006/metadata/properties" ma:root="true" ma:fieldsID="33ad5b8dd8d0fdbf1a43ef7bc796a3f1" ns2:_="" ns3:_="">
    <xsd:import namespace="359c2dad-544d-4c0e-a5d4-1eb956db3d44"/>
    <xsd:import namespace="34d9d24c-55ae-4f87-9112-a9aa8a4de3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c2dad-544d-4c0e-a5d4-1eb956db3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6dc4c2e-361e-47de-9c12-0fb4914840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d9d24c-55ae-4f87-9112-a9aa8a4de3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fd6493b-0218-460b-8a66-83fb24fb6be2}" ma:internalName="TaxCatchAll" ma:showField="CatchAllData" ma:web="34d9d24c-55ae-4f87-9112-a9aa8a4de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d9d24c-55ae-4f87-9112-a9aa8a4de3d8">
      <UserInfo>
        <DisplayName>Ken Smart</DisplayName>
        <AccountId>87</AccountId>
        <AccountType/>
      </UserInfo>
      <UserInfo>
        <DisplayName>Nehalkumar patel</DisplayName>
        <AccountId>157</AccountId>
        <AccountType/>
      </UserInfo>
    </SharedWithUsers>
    <lcf76f155ced4ddcb4097134ff3c332f xmlns="359c2dad-544d-4c0e-a5d4-1eb956db3d44">
      <Terms xmlns="http://schemas.microsoft.com/office/infopath/2007/PartnerControls"/>
    </lcf76f155ced4ddcb4097134ff3c332f>
    <TaxCatchAll xmlns="34d9d24c-55ae-4f87-9112-a9aa8a4de3d8" xsi:nil="true"/>
  </documentManagement>
</p:properties>
</file>

<file path=customXml/itemProps1.xml><?xml version="1.0" encoding="utf-8"?>
<ds:datastoreItem xmlns:ds="http://schemas.openxmlformats.org/officeDocument/2006/customXml" ds:itemID="{C71A2E3F-CEAD-41A3-B66F-FF0101740AD2}"/>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Ethan Tucker</cp:lastModifiedBy>
  <cp:revision/>
  <dcterms:created xsi:type="dcterms:W3CDTF">2010-10-17T20:59:02Z</dcterms:created>
  <dcterms:modified xsi:type="dcterms:W3CDTF">2022-07-28T19:57:35Z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0x0101003D92733CCB965F4C877E03292C6C17B6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