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hos001\SM0012\My Documents\"/>
    </mc:Choice>
  </mc:AlternateContent>
  <bookViews>
    <workbookView xWindow="555" yWindow="195" windowWidth="18645" windowHeight="6705" activeTab="1"/>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externalReferences>
    <externalReference r:id="rId7"/>
  </externalReferences>
  <definedNames>
    <definedName name="_xlnm.Print_Area" localSheetId="4">'All other expenses'!$A$1:$E$37</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Travel!$A$1:$E$110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5" i="4" l="1"/>
  <c r="C31" i="3"/>
  <c r="C25" i="2"/>
  <c r="C83" i="1"/>
  <c r="C99" i="1"/>
  <c r="C22" i="1"/>
  <c r="B6" i="13" l="1"/>
  <c r="E60" i="13"/>
  <c r="C60" i="13"/>
  <c r="C27" i="4"/>
  <c r="C26" i="4"/>
  <c r="B60" i="13" l="1"/>
  <c r="B59" i="13"/>
  <c r="D59" i="13"/>
  <c r="B58" i="13"/>
  <c r="D58" i="13"/>
  <c r="D57" i="13"/>
  <c r="B57" i="13"/>
  <c r="D56" i="13"/>
  <c r="B56" i="13"/>
  <c r="D55" i="13"/>
  <c r="B55" i="13"/>
  <c r="B2" i="4"/>
  <c r="B3" i="4"/>
  <c r="F58" i="13" l="1"/>
  <c r="D25" i="2" s="1"/>
  <c r="F60" i="13"/>
  <c r="E25" i="4" s="1"/>
  <c r="F59" i="13"/>
  <c r="D31" i="3" s="1"/>
  <c r="F57" i="13"/>
  <c r="D99" i="1" s="1"/>
  <c r="F56" i="13"/>
  <c r="D83" i="1" s="1"/>
  <c r="F55" i="13"/>
  <c r="D22" i="1" s="1"/>
  <c r="C13" i="13"/>
  <c r="C12" i="13"/>
  <c r="C11" i="13"/>
  <c r="C16" i="13" l="1"/>
  <c r="C17" i="13"/>
  <c r="B5" i="4" l="1"/>
  <c r="B4" i="4"/>
  <c r="B5" i="3"/>
  <c r="B4" i="3"/>
  <c r="B5" i="2"/>
  <c r="B4" i="2"/>
  <c r="B5" i="1"/>
  <c r="B4" i="1"/>
  <c r="C15" i="13" l="1"/>
  <c r="F12" i="13" l="1"/>
  <c r="C25" i="4"/>
  <c r="F11" i="13" s="1"/>
  <c r="F13" i="13" l="1"/>
  <c r="B99" i="1"/>
  <c r="B17" i="13" s="1"/>
  <c r="B83" i="1"/>
  <c r="B16" i="13" s="1"/>
  <c r="B22" i="1"/>
  <c r="B15" i="13" s="1"/>
  <c r="B31" i="3" l="1"/>
  <c r="B13" i="13" s="1"/>
  <c r="B25" i="2"/>
  <c r="B12" i="13" s="1"/>
  <c r="B11" i="13" l="1"/>
  <c r="B101"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86"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<sst xmlns="http://schemas.openxmlformats.org/spreadsheetml/2006/main" count="464" uniqueCount="235">
  <si>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</si>
  <si>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</si>
  <si>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</si>
  <si>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</si>
  <si>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</si>
  <si>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</si>
  <si>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</si>
  <si>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</si>
  <si>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</si>
  <si>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</si>
  <si>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</si>
  <si>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</si>
  <si>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</si>
  <si>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</si>
  <si>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</si>
  <si>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</si>
  <si>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</si>
  <si>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</si>
  <si>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</si>
  <si>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</si>
  <si>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</si>
  <si>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</si>
  <si>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</si>
  <si>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</si>
  <si>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</si>
  <si>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</si>
  <si>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</si>
  <si>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</si>
  <si>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</si>
  <si>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</si>
  <si>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</si>
  <si>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</si>
  <si>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</si>
  <si>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</si>
  <si>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</si>
  <si>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</si>
  <si>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</si>
  <si>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</si>
  <si>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</si>
  <si>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</si>
  <si>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</si>
  <si>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</si>
  <si>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</si>
  <si>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</si>
  <si>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</si>
  <si>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</si>
  <si>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</si>
  <si>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</si>
  <si>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</si>
  <si>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</si>
  <si>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</si>
  <si>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</si>
  <si>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</si>
  <si>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</si>
  <si>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</si>
  <si>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</si>
  <si>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</si>
  <si>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</si>
  <si>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</si>
  <si>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</si>
  <si>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</si>
  <si>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</si>
  <si>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</si>
  <si>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</si>
  <si>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</si>
  <si>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</si>
  <si>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</si>
  <si>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</si>
  <si>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</si>
  <si>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</si>
  <si>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</si>
  <si>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</si>
  <si>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</si>
  <si>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</si>
  <si>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</si>
  <si>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</si>
  <si>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</si>
  <si>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</si>
  <si>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</si>
  <si>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</si>
  <si>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</si>
  <si>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</si>
  <si>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</si>
  <si>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</si>
  <si>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</si>
  <si>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</si>
  <si>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</si>
  <si>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</si>
  <si>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</si>
  <si>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</si>
  <si>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</si>
  <si>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</si>
  <si>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</si>
  <si>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</si>
  <si>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</si>
  <si>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</si>
  <si>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</si>
  <si>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</si>
  <si>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</si>
  <si>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</si>
  <si>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</si>
  <si>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</si>
  <si>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</si>
  <si>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</si>
  <si>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</si>
  <si>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</si>
  <si>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</si>
  <si>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</si>
  <si>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</si>
  <si>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</si>
  <si>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</si>
  <si>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</si>
  <si>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</si>
  <si>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</si>
  <si>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</si>
  <si>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</si>
  <si>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</si>
  <si>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</si>
  <si>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</si>
  <si>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</si>
  <si>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</si>
  <si>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</si>
  <si>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</si>
  <si>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</si>
  <si>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</si>
  <si>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</si>
  <si>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</si>
  <si>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</si>
  <si>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</si>
  <si>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</si>
  <si>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</si>
  <si>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</si>
  <si>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</si>
  <si>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</si>
  <si>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</si>
  <si>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</si>
  <si>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</si>
  <si>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</si>
  <si>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</si>
  <si>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</si>
  <si>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</si>
  <si>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</si>
  <si>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</si>
  <si>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</si>
  <si>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</si>
  <si>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</si>
  <si>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</si>
  <si>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</si>
  <si>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</si>
  <si>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</si>
  <si>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</si>
  <si>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</si>
  <si>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</si>
  <si>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</si>
  <si>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</si>
  <si>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</si>
  <si>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</si>
  <si>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</si>
  <si>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</si>
  <si>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</si>
  <si>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</si>
  <si>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</si>
  <si>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</si>
  <si>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</si>
  <si>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</si>
  <si>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</si>
  <si>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</si>
  <si>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</si>
  <si>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</si>
  <si>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Auckland</t>
  </si>
  <si>
    <t>Visit to ITOC</t>
  </si>
  <si>
    <t>NZ Customs</t>
  </si>
  <si>
    <t>Christine Stevenson</t>
  </si>
  <si>
    <t>Wellington</t>
  </si>
  <si>
    <t>Tour - Auckland accommodation &amp; Catch-up with Auckland Airport Staff</t>
  </si>
  <si>
    <t>Visit with the CEOT Team &amp; Intro Meeting with Customs Trainees</t>
  </si>
  <si>
    <t>Taxi from Auckland Domestic Terminal to Auckland Customhouse</t>
  </si>
  <si>
    <t>Taxi from Auckland Customhouse to Auckland Domestic Terminal</t>
  </si>
  <si>
    <t>Taxi from Wgtn Domestic Terminal to home</t>
  </si>
  <si>
    <t>Taxi from home to Wgtn Domestic Terminal</t>
  </si>
  <si>
    <t xml:space="preserve">Attend with Minister of Customs - Fonterra Certificate Signing </t>
  </si>
  <si>
    <t>Attend the Customs Assurance and Risk Board Meeting</t>
  </si>
  <si>
    <t xml:space="preserve">Return Airfare - Wgtn to Auckland </t>
  </si>
  <si>
    <t xml:space="preserve">Return Airfare - Wgtn to Christchurch </t>
  </si>
  <si>
    <t>Christchurch Airport Staff - Site Visit</t>
  </si>
  <si>
    <t>Visit to International Mail Centre (IMC)</t>
  </si>
  <si>
    <t xml:space="preserve">Taxi from Wgtn Domestic Terminal to Wgtn Customhouse </t>
  </si>
  <si>
    <t xml:space="preserve">Christchurch Customs Staff - Site Visit </t>
  </si>
  <si>
    <t>Christchurch Customs Staff - Site Visit</t>
  </si>
  <si>
    <t>Waitangi Day Garden Reception</t>
  </si>
  <si>
    <t>Taxi from Government House to home</t>
  </si>
  <si>
    <t>Air NZ Parliamentary Reception</t>
  </si>
  <si>
    <t>The Governor-General</t>
  </si>
  <si>
    <t>Taxi from home to Wellington Domestic Terminal</t>
  </si>
  <si>
    <t xml:space="preserve">Christchurch </t>
  </si>
  <si>
    <t xml:space="preserve">CEB Management - COVID-19 Response Meeting </t>
  </si>
  <si>
    <t>Visit with the SCIF and Revenue and Assurance Teams</t>
  </si>
  <si>
    <t>Auckland Airport - COVID-19</t>
  </si>
  <si>
    <t xml:space="preserve">Return Airfare - Wgtn to Domestic Terminal </t>
  </si>
  <si>
    <t>Meeting with Fonterra / Catch-up with ITOC &amp; JBA Teams</t>
  </si>
  <si>
    <t xml:space="preserve">Taxi from Auckland Domestic Terminal to Auckland Customhouse </t>
  </si>
  <si>
    <t>Taxi from home to Government House</t>
  </si>
  <si>
    <t>Site Visit to Auckland Airport with Minister of Customs - COVID-19</t>
  </si>
  <si>
    <t>Air New Zealand</t>
  </si>
  <si>
    <t>Function - attended by Comptroller</t>
  </si>
  <si>
    <t>Function - attended by Comptroller. Comptrollers husband also attended</t>
  </si>
  <si>
    <t>Attend with Minister of Customs - Visit Auckland International Terminal</t>
  </si>
  <si>
    <t>Taxi from Wgtn Customhouse to Wgtn Domestic Terminal</t>
  </si>
  <si>
    <t>Taxi from Domestic Terminal to Wgtn Customhouse</t>
  </si>
  <si>
    <t>Administration</t>
  </si>
  <si>
    <t>1 - 31 March 2020</t>
  </si>
  <si>
    <t>1 - 28 February 2020</t>
  </si>
  <si>
    <t>Offline Travel Booking Fee</t>
  </si>
  <si>
    <t>1 - 30 April 2020</t>
  </si>
  <si>
    <t xml:space="preserve">1- 30 June </t>
  </si>
  <si>
    <t>1 - 31 May</t>
  </si>
  <si>
    <t>Offline &amp; Ticket Issue Fee</t>
  </si>
  <si>
    <t>Ticket Issue / Amendment Fee &amp; Offline Travel Booking Fee</t>
  </si>
  <si>
    <t xml:space="preserve">Site Visit to Auckland Airport &amp; attend Customs Forum </t>
  </si>
  <si>
    <t>Iridium Access</t>
  </si>
  <si>
    <t>Satellite Phone - Monthly Plan - February 2020</t>
  </si>
  <si>
    <t>Satellite Phone - Monthly Plan - March 2020</t>
  </si>
  <si>
    <t>Satellite Phone - Monthly Plan - April 2020</t>
  </si>
  <si>
    <t>Satellite Phone - Monthly Plan - May 2020</t>
  </si>
  <si>
    <t xml:space="preserve">Satellite Phone- Monthly Plan - June 2020 </t>
  </si>
  <si>
    <t xml:space="preserve">Canadian Visa </t>
  </si>
  <si>
    <t>Border 5 Heads Meeting</t>
  </si>
  <si>
    <t>Mobile Phone</t>
  </si>
  <si>
    <t>Monthly Usage - January 2020</t>
  </si>
  <si>
    <t>Monthly Usage - February 2020</t>
  </si>
  <si>
    <t>Monthly Usage - March 2020</t>
  </si>
  <si>
    <t>Monthly Usage - April 2020</t>
  </si>
  <si>
    <t>Monthly Usage - May 2020</t>
  </si>
  <si>
    <t>Monthly Usage - June 2020</t>
  </si>
  <si>
    <t>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</si>
</sst>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00_);[Red]\(&quot;$&quot;#,##0.00\)"/>
    <numFmt numFmtId="165" formatCode="_(&quot;$&quot;* #,##0.00_);_(&quot;$&quot;* \(#,##0.00\);_(&quot;$&quot;* &quot;-&quot;??_);_(@_)"/>
    <numFmt numFmtId="166" formatCode="&quot;$&quot;#,##0.00"/>
    <numFmt numFmtId="167" formatCode="[$-1409]d\ mmmm\ yyyy;@"/>
    <numFmt numFmtId="168" formatCode="#,##0.00;[Red]#,##0.00"/>
  </numFmts>
  <fonts count="38" x14ac:knownFonts="1">
    <font>
      <sz val="10"/>
      <color theme="1"/>
      <name val="Arial"/>
      <family val="2"/>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1" fillId="0" borderId="0" applyNumberFormat="0" applyFill="0" applyBorder="0" applyAlignment="0" applyProtection="0"/>
    <xf numFmtId="165" fontId="24" fillId="0" borderId="0" applyFont="0" applyFill="0" applyBorder="0" applyAlignment="0" applyProtection="0"/>
  </cellStyleXfs>
  <cellXfs count="19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9"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9" fillId="0" borderId="0" xfId="0" applyFont="1" applyFill="1" applyBorder="1" applyAlignment="1" applyProtection="1">
      <alignment vertical="center" wrapText="1" readingOrder="1"/>
    </xf>
    <xf numFmtId="0" fontId="18" fillId="0" borderId="0" xfId="0" applyFont="1" applyFill="1" applyBorder="1" applyAlignment="1" applyProtection="1">
      <alignment vertical="center" wrapText="1" readingOrder="1"/>
    </xf>
    <xf numFmtId="0" fontId="22" fillId="0" borderId="0" xfId="0" applyFont="1" applyFill="1" applyBorder="1" applyAlignment="1" applyProtection="1">
      <alignment vertical="center" wrapText="1" readingOrder="1"/>
    </xf>
    <xf numFmtId="0" fontId="22" fillId="0" borderId="3" xfId="0" applyFont="1" applyFill="1" applyBorder="1" applyAlignment="1" applyProtection="1">
      <alignment vertical="center" wrapText="1" readingOrder="1"/>
    </xf>
    <xf numFmtId="0" fontId="32"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5" fillId="6" borderId="0" xfId="0" applyFont="1" applyFill="1" applyAlignment="1" applyProtection="1"/>
    <xf numFmtId="0" fontId="5" fillId="6" borderId="0" xfId="0" applyFont="1" applyFill="1" applyAlignment="1" applyProtection="1">
      <alignment wrapText="1"/>
    </xf>
    <xf numFmtId="0" fontId="0" fillId="0" borderId="0" xfId="0" applyProtection="1"/>
    <xf numFmtId="0" fontId="27" fillId="0" borderId="0" xfId="0" applyFont="1" applyBorder="1" applyProtection="1"/>
    <xf numFmtId="166" fontId="26" fillId="0" borderId="0" xfId="0" applyNumberFormat="1" applyFont="1" applyFill="1" applyBorder="1" applyAlignment="1" applyProtection="1">
      <alignment vertical="center" wrapText="1"/>
    </xf>
    <xf numFmtId="0" fontId="20"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5" fillId="0" borderId="0" xfId="0" applyFont="1" applyBorder="1" applyAlignment="1" applyProtection="1">
      <alignment wrapText="1"/>
    </xf>
    <xf numFmtId="0" fontId="2"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2"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5"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5" fillId="0" borderId="0" xfId="0" applyFont="1" applyBorder="1" applyAlignment="1" applyProtection="1">
      <alignment vertical="center" wrapText="1" readingOrder="1"/>
    </xf>
    <xf numFmtId="0" fontId="21"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4"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3" fillId="0" borderId="0" xfId="0" applyFont="1" applyFill="1" applyBorder="1" applyAlignment="1" applyProtection="1">
      <alignment wrapText="1"/>
    </xf>
    <xf numFmtId="0" fontId="2" fillId="0" borderId="0" xfId="0" applyFont="1" applyBorder="1" applyAlignment="1" applyProtection="1">
      <alignment vertical="center" wrapText="1"/>
    </xf>
    <xf numFmtId="0" fontId="0" fillId="0" borderId="0" xfId="0" applyAlignment="1" applyProtection="1">
      <alignment vertical="center" wrapText="1"/>
    </xf>
    <xf numFmtId="0" fontId="20" fillId="3" borderId="0" xfId="0" applyFont="1" applyFill="1" applyBorder="1" applyAlignment="1" applyProtection="1">
      <alignment vertical="center" wrapText="1" readingOrder="1"/>
    </xf>
    <xf numFmtId="0" fontId="17" fillId="3" borderId="0" xfId="0" applyFont="1" applyFill="1" applyBorder="1" applyAlignment="1" applyProtection="1"/>
    <xf numFmtId="0" fontId="5"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2" fillId="0" borderId="5" xfId="0" applyNumberFormat="1" applyFont="1" applyFill="1" applyBorder="1" applyAlignment="1" applyProtection="1">
      <alignment horizontal="center" vertical="center" wrapText="1"/>
    </xf>
    <xf numFmtId="0" fontId="16" fillId="0" borderId="0" xfId="0" applyFont="1" applyFill="1" applyBorder="1" applyAlignment="1" applyProtection="1">
      <alignment vertical="center"/>
    </xf>
    <xf numFmtId="1" fontId="18" fillId="0" borderId="0" xfId="0" applyNumberFormat="1" applyFont="1" applyFill="1" applyBorder="1" applyAlignment="1" applyProtection="1">
      <alignment horizontal="center" vertical="center" wrapText="1"/>
    </xf>
    <xf numFmtId="165" fontId="18" fillId="0" borderId="0" xfId="2" applyFont="1" applyFill="1" applyBorder="1" applyAlignment="1" applyProtection="1">
      <alignment vertical="center" wrapText="1" readingOrder="1"/>
    </xf>
    <xf numFmtId="0" fontId="16"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9" fillId="2" borderId="0" xfId="0" applyFont="1" applyFill="1" applyAlignment="1" applyProtection="1">
      <alignment horizontal="center" vertical="center"/>
    </xf>
    <xf numFmtId="0" fontId="28" fillId="0" borderId="0" xfId="0" applyFont="1" applyFill="1" applyAlignment="1" applyProtection="1">
      <alignment horizontal="center"/>
    </xf>
    <xf numFmtId="0" fontId="12" fillId="0" borderId="0" xfId="0" applyFont="1" applyAlignment="1" applyProtection="1">
      <alignment vertical="center"/>
    </xf>
    <xf numFmtId="0" fontId="20" fillId="2" borderId="0" xfId="0" applyFont="1" applyFill="1" applyAlignment="1" applyProtection="1">
      <alignment horizontal="justify" vertical="center"/>
    </xf>
    <xf numFmtId="0" fontId="8" fillId="0" borderId="0" xfId="0" applyFont="1" applyAlignment="1" applyProtection="1">
      <alignment vertical="center"/>
    </xf>
    <xf numFmtId="0" fontId="8" fillId="0" borderId="0" xfId="0" applyFont="1" applyFill="1" applyAlignment="1" applyProtection="1">
      <alignment vertical="center"/>
    </xf>
    <xf numFmtId="0" fontId="8" fillId="0" borderId="0" xfId="0" applyFont="1" applyFill="1" applyAlignment="1" applyProtection="1">
      <alignment vertical="center" wrapText="1"/>
    </xf>
    <xf numFmtId="0" fontId="12" fillId="0" borderId="0" xfId="0" applyFont="1" applyFill="1" applyAlignment="1" applyProtection="1">
      <alignment horizontal="justify" vertical="center"/>
    </xf>
    <xf numFmtId="0" fontId="8" fillId="0" borderId="0" xfId="0" applyFont="1" applyFill="1" applyAlignment="1" applyProtection="1">
      <alignment horizontal="justify" vertical="center"/>
    </xf>
    <xf numFmtId="0" fontId="20" fillId="3" borderId="0" xfId="0" applyFont="1" applyFill="1" applyAlignment="1" applyProtection="1">
      <alignment horizontal="justify" vertical="center"/>
    </xf>
    <xf numFmtId="0" fontId="12" fillId="0" borderId="0" xfId="0" applyFont="1" applyAlignment="1" applyProtection="1">
      <alignment horizontal="justify" vertical="center"/>
    </xf>
    <xf numFmtId="0" fontId="8" fillId="0" borderId="0" xfId="0" applyFont="1" applyAlignment="1" applyProtection="1">
      <alignment vertical="center" wrapText="1"/>
    </xf>
    <xf numFmtId="0" fontId="12" fillId="0" borderId="0" xfId="1" applyFont="1" applyAlignment="1" applyProtection="1">
      <alignment horizontal="justify" vertical="center"/>
    </xf>
    <xf numFmtId="0" fontId="8" fillId="0" borderId="0" xfId="0" applyFont="1" applyAlignment="1" applyProtection="1">
      <alignment horizontal="justify" vertical="center"/>
    </xf>
    <xf numFmtId="0" fontId="12" fillId="0" borderId="0" xfId="0" applyFont="1" applyAlignment="1" applyProtection="1">
      <alignment horizontal="left" vertical="center" wrapText="1"/>
    </xf>
    <xf numFmtId="0" fontId="13" fillId="0" borderId="0" xfId="1" applyFont="1" applyAlignment="1" applyProtection="1">
      <alignment vertical="center"/>
    </xf>
    <xf numFmtId="0" fontId="13" fillId="0" borderId="0" xfId="1" applyFont="1" applyAlignment="1" applyProtection="1">
      <alignment horizontal="justify" vertical="center"/>
    </xf>
    <xf numFmtId="0" fontId="12" fillId="9" borderId="0" xfId="1" applyFont="1" applyFill="1" applyAlignment="1" applyProtection="1">
      <alignment horizontal="justify" vertical="center"/>
    </xf>
    <xf numFmtId="0" fontId="12" fillId="0" borderId="0" xfId="0" applyFont="1" applyAlignment="1" applyProtection="1">
      <alignment horizontal="center" vertical="center"/>
    </xf>
    <xf numFmtId="0" fontId="0" fillId="0" borderId="0" xfId="0" applyProtection="1">
      <protection locked="0"/>
    </xf>
    <xf numFmtId="0" fontId="20" fillId="3" borderId="0" xfId="0" applyFont="1" applyFill="1" applyBorder="1" applyAlignment="1" applyProtection="1">
      <alignment vertical="center" readingOrder="1"/>
    </xf>
    <xf numFmtId="0" fontId="34" fillId="0" borderId="0" xfId="0" applyFont="1" applyBorder="1" applyProtection="1"/>
    <xf numFmtId="166" fontId="20" fillId="8" borderId="0" xfId="0" applyNumberFormat="1" applyFont="1" applyFill="1" applyBorder="1" applyAlignment="1" applyProtection="1">
      <alignment horizontal="left" vertical="center" wrapText="1"/>
    </xf>
    <xf numFmtId="1" fontId="20"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20" fillId="3" borderId="0" xfId="0" applyNumberFormat="1" applyFont="1" applyFill="1" applyBorder="1" applyAlignment="1" applyProtection="1">
      <alignment vertical="center"/>
    </xf>
    <xf numFmtId="164" fontId="22" fillId="0" borderId="4" xfId="2" applyNumberFormat="1" applyFont="1" applyFill="1" applyBorder="1" applyAlignment="1" applyProtection="1">
      <alignment vertical="center" wrapText="1" readingOrder="1"/>
    </xf>
    <xf numFmtId="164" fontId="22" fillId="0" borderId="0" xfId="2" applyNumberFormat="1" applyFont="1" applyFill="1" applyBorder="1" applyAlignment="1" applyProtection="1">
      <alignment vertical="center" wrapText="1" readingOrder="1"/>
    </xf>
    <xf numFmtId="164" fontId="32" fillId="0" borderId="4" xfId="2" applyNumberFormat="1" applyFont="1" applyFill="1" applyBorder="1" applyAlignment="1" applyProtection="1">
      <alignment vertical="center" wrapText="1" readingOrder="1"/>
    </xf>
    <xf numFmtId="164" fontId="20"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7" fillId="4" borderId="0" xfId="0" applyFont="1" applyFill="1" applyBorder="1" applyAlignment="1" applyProtection="1">
      <alignment wrapText="1"/>
    </xf>
    <xf numFmtId="0" fontId="13" fillId="0" borderId="0" xfId="1" applyFont="1" applyFill="1" applyAlignment="1" applyProtection="1">
      <alignment horizontal="justify" vertical="center"/>
    </xf>
    <xf numFmtId="0" fontId="16" fillId="0" borderId="5" xfId="2" applyNumberFormat="1" applyFont="1" applyFill="1" applyBorder="1" applyAlignment="1" applyProtection="1">
      <alignment horizontal="center" vertical="center" wrapText="1" readingOrder="1"/>
    </xf>
    <xf numFmtId="0" fontId="16" fillId="0" borderId="0" xfId="2" applyNumberFormat="1" applyFont="1" applyFill="1" applyBorder="1" applyAlignment="1" applyProtection="1">
      <alignment horizontal="center" vertical="center" wrapText="1" readingOrder="1"/>
    </xf>
    <xf numFmtId="0" fontId="33" fillId="0" borderId="5" xfId="2" applyNumberFormat="1" applyFont="1" applyFill="1" applyBorder="1" applyAlignment="1" applyProtection="1">
      <alignment horizontal="center" vertical="center" wrapText="1" readingOrder="1"/>
    </xf>
    <xf numFmtId="0" fontId="21" fillId="0" borderId="0" xfId="0" applyFont="1" applyFill="1" applyAlignment="1" applyProtection="1">
      <alignment horizontal="center" wrapText="1"/>
    </xf>
    <xf numFmtId="0" fontId="36" fillId="3" borderId="0" xfId="0" applyFont="1" applyFill="1" applyBorder="1" applyAlignment="1" applyProtection="1">
      <alignment horizontal="center" vertical="center" readingOrder="1"/>
    </xf>
    <xf numFmtId="0" fontId="21" fillId="3" borderId="0" xfId="0" applyFont="1" applyFill="1" applyBorder="1" applyAlignment="1" applyProtection="1">
      <alignment vertical="center"/>
    </xf>
    <xf numFmtId="164" fontId="21" fillId="3" borderId="0" xfId="0" applyNumberFormat="1" applyFont="1" applyFill="1" applyBorder="1" applyAlignment="1" applyProtection="1">
      <alignment vertical="center"/>
    </xf>
    <xf numFmtId="0" fontId="5" fillId="4" borderId="0" xfId="0" applyFont="1" applyFill="1" applyBorder="1" applyAlignment="1" applyProtection="1">
      <alignment wrapText="1"/>
    </xf>
    <xf numFmtId="0" fontId="5"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5" fillId="4" borderId="0" xfId="0" applyFont="1" applyFill="1" applyAlignment="1" applyProtection="1"/>
    <xf numFmtId="0" fontId="5" fillId="4" borderId="0" xfId="0" applyFont="1" applyFill="1" applyAlignment="1" applyProtection="1">
      <alignment wrapText="1"/>
    </xf>
    <xf numFmtId="2" fontId="0" fillId="4" borderId="0" xfId="0" applyNumberFormat="1" applyFont="1" applyFill="1" applyAlignment="1" applyProtection="1">
      <alignment vertical="top"/>
    </xf>
    <xf numFmtId="0" fontId="5"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5" fillId="5" borderId="0" xfId="0" applyFont="1" applyFill="1" applyAlignment="1" applyProtection="1">
      <alignment horizontal="center" vertical="top"/>
    </xf>
    <xf numFmtId="1" fontId="5" fillId="5" borderId="0" xfId="0" applyNumberFormat="1" applyFont="1" applyFill="1" applyBorder="1" applyAlignment="1" applyProtection="1">
      <alignment horizontal="center"/>
    </xf>
    <xf numFmtId="0" fontId="5" fillId="4" borderId="0" xfId="0" applyFont="1" applyFill="1" applyBorder="1" applyAlignment="1" applyProtection="1">
      <alignment horizontal="center" wrapText="1"/>
    </xf>
    <xf numFmtId="0" fontId="5" fillId="5" borderId="0" xfId="0" applyFont="1" applyFill="1" applyAlignment="1" applyProtection="1">
      <alignment horizontal="center" wrapText="1"/>
    </xf>
    <xf numFmtId="0" fontId="19" fillId="3" borderId="0" xfId="0" applyFont="1" applyFill="1" applyBorder="1" applyAlignment="1" applyProtection="1">
      <alignment vertical="center" wrapText="1" readingOrder="1"/>
    </xf>
    <xf numFmtId="165" fontId="19" fillId="3" borderId="0" xfId="2" applyFont="1" applyFill="1" applyBorder="1" applyAlignment="1" applyProtection="1">
      <alignment horizontal="center" vertical="center" wrapText="1" readingOrder="1"/>
    </xf>
    <xf numFmtId="165" fontId="19" fillId="0" borderId="0" xfId="2" applyFont="1" applyFill="1" applyBorder="1" applyAlignment="1" applyProtection="1">
      <alignment horizontal="center" vertical="center" wrapText="1" readingOrder="1"/>
    </xf>
    <xf numFmtId="0" fontId="19" fillId="7" borderId="0" xfId="0" applyFont="1" applyFill="1" applyBorder="1" applyAlignment="1" applyProtection="1">
      <alignment vertical="center" wrapText="1" readingOrder="1"/>
    </xf>
    <xf numFmtId="165" fontId="19" fillId="7" borderId="0" xfId="2" applyFont="1" applyFill="1" applyBorder="1" applyAlignment="1" applyProtection="1">
      <alignment horizontal="center" vertical="center" wrapText="1" readingOrder="1"/>
    </xf>
    <xf numFmtId="0" fontId="21" fillId="0" borderId="0" xfId="0" applyFont="1" applyFill="1" applyBorder="1" applyAlignment="1" applyProtection="1">
      <alignment wrapText="1"/>
    </xf>
    <xf numFmtId="0" fontId="17" fillId="0" borderId="0" xfId="0" applyFont="1" applyProtection="1"/>
    <xf numFmtId="0" fontId="13" fillId="9" borderId="0" xfId="1" applyFont="1" applyFill="1" applyAlignment="1" applyProtection="1">
      <alignment vertical="center" wrapText="1"/>
    </xf>
    <xf numFmtId="167" fontId="16" fillId="10" borderId="3" xfId="0" applyNumberFormat="1" applyFont="1" applyFill="1" applyBorder="1" applyAlignment="1" applyProtection="1">
      <alignment vertical="center"/>
      <protection locked="0"/>
    </xf>
    <xf numFmtId="164" fontId="16" fillId="10" borderId="4" xfId="0" applyNumberFormat="1" applyFont="1" applyFill="1" applyBorder="1" applyAlignment="1" applyProtection="1">
      <alignment vertical="center" wrapText="1"/>
      <protection locked="0"/>
    </xf>
    <xf numFmtId="0" fontId="16" fillId="10" borderId="4" xfId="0" applyFont="1" applyFill="1" applyBorder="1" applyAlignment="1" applyProtection="1">
      <alignment vertical="center" wrapText="1"/>
      <protection locked="0"/>
    </xf>
    <xf numFmtId="0" fontId="16" fillId="10" borderId="5" xfId="0" applyFont="1" applyFill="1" applyBorder="1" applyAlignment="1" applyProtection="1">
      <alignment vertical="center" wrapText="1"/>
      <protection locked="0"/>
    </xf>
    <xf numFmtId="167" fontId="16"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6" fillId="10" borderId="4" xfId="0" applyNumberFormat="1" applyFont="1" applyFill="1" applyBorder="1" applyAlignment="1" applyProtection="1">
      <alignment horizontal="left" vertical="center" wrapText="1"/>
      <protection locked="0"/>
    </xf>
    <xf numFmtId="164" fontId="16" fillId="10" borderId="4" xfId="0" applyNumberFormat="1" applyFont="1" applyFill="1" applyBorder="1" applyAlignment="1" applyProtection="1">
      <alignment horizontal="right" vertical="center" wrapText="1"/>
      <protection locked="0"/>
    </xf>
    <xf numFmtId="0" fontId="11" fillId="0" borderId="0" xfId="1" applyFill="1" applyAlignment="1">
      <alignment wrapText="1"/>
    </xf>
    <xf numFmtId="167" fontId="16" fillId="10" borderId="8" xfId="0" applyNumberFormat="1" applyFont="1" applyFill="1" applyBorder="1" applyAlignment="1" applyProtection="1">
      <alignment vertical="center" wrapText="1"/>
      <protection locked="0"/>
    </xf>
    <xf numFmtId="164" fontId="16" fillId="10" borderId="9" xfId="0" applyNumberFormat="1" applyFont="1" applyFill="1" applyBorder="1" applyAlignment="1" applyProtection="1">
      <alignment vertical="center" wrapText="1"/>
      <protection locked="0"/>
    </xf>
    <xf numFmtId="0" fontId="16" fillId="10" borderId="9" xfId="0" applyFont="1" applyFill="1" applyBorder="1" applyAlignment="1" applyProtection="1">
      <alignment vertical="center" wrapText="1"/>
      <protection locked="0"/>
    </xf>
    <xf numFmtId="0" fontId="16" fillId="10" borderId="10" xfId="0" applyFont="1" applyFill="1" applyBorder="1" applyAlignment="1" applyProtection="1">
      <alignment vertical="center" wrapText="1"/>
      <protection locked="0"/>
    </xf>
    <xf numFmtId="167" fontId="16" fillId="3" borderId="3" xfId="0" applyNumberFormat="1" applyFont="1" applyFill="1" applyBorder="1" applyAlignment="1" applyProtection="1">
      <alignment vertical="center"/>
      <protection locked="0"/>
    </xf>
    <xf numFmtId="164" fontId="16" fillId="3" borderId="4" xfId="0" applyNumberFormat="1" applyFont="1" applyFill="1" applyBorder="1" applyAlignment="1" applyProtection="1">
      <alignment vertical="center" wrapText="1"/>
      <protection locked="0"/>
    </xf>
    <xf numFmtId="0" fontId="16" fillId="3" borderId="4" xfId="0" applyFont="1" applyFill="1" applyBorder="1" applyAlignment="1" applyProtection="1">
      <alignment vertical="center" wrapText="1"/>
      <protection locked="0"/>
    </xf>
    <xf numFmtId="0" fontId="16" fillId="3" borderId="5" xfId="0" applyFont="1" applyFill="1" applyBorder="1" applyAlignment="1" applyProtection="1">
      <alignment vertical="center" wrapText="1"/>
      <protection locked="0"/>
    </xf>
    <xf numFmtId="0" fontId="21" fillId="3" borderId="0" xfId="0" applyFont="1" applyFill="1" applyBorder="1" applyAlignment="1" applyProtection="1">
      <alignment horizontal="left" vertical="center" wrapText="1"/>
    </xf>
    <xf numFmtId="0" fontId="20" fillId="3" borderId="0" xfId="0" applyFont="1" applyFill="1" applyBorder="1" applyAlignment="1" applyProtection="1">
      <alignment horizontal="left" vertical="center" readingOrder="1"/>
    </xf>
    <xf numFmtId="166" fontId="20" fillId="3" borderId="0" xfId="0" applyNumberFormat="1" applyFont="1" applyFill="1" applyBorder="1" applyAlignment="1" applyProtection="1">
      <alignment horizontal="left" vertical="center" wrapText="1"/>
    </xf>
    <xf numFmtId="1" fontId="20" fillId="3" borderId="0" xfId="0" applyNumberFormat="1" applyFont="1" applyFill="1" applyBorder="1" applyAlignment="1" applyProtection="1">
      <alignment horizontal="center" vertical="center" wrapText="1"/>
    </xf>
    <xf numFmtId="166" fontId="36" fillId="3" borderId="0" xfId="0" applyNumberFormat="1" applyFont="1" applyFill="1" applyBorder="1" applyAlignment="1" applyProtection="1">
      <alignment horizontal="center" vertical="center" wrapText="1"/>
    </xf>
    <xf numFmtId="0" fontId="35" fillId="11" borderId="7" xfId="0" applyFont="1" applyFill="1" applyBorder="1" applyAlignment="1" applyProtection="1">
      <alignment horizontal="center" vertical="center" wrapText="1"/>
    </xf>
    <xf numFmtId="0" fontId="36" fillId="3" borderId="0" xfId="0" applyFont="1" applyFill="1" applyBorder="1" applyAlignment="1" applyProtection="1">
      <alignment horizontal="center" vertical="center" wrapText="1"/>
    </xf>
    <xf numFmtId="167" fontId="16" fillId="12" borderId="3" xfId="0" applyNumberFormat="1" applyFont="1" applyFill="1" applyBorder="1" applyAlignment="1" applyProtection="1">
      <alignment horizontal="left" vertical="center"/>
      <protection locked="0"/>
    </xf>
    <xf numFmtId="0" fontId="0" fillId="12" borderId="4" xfId="0" applyFont="1" applyFill="1" applyBorder="1" applyAlignment="1" applyProtection="1">
      <alignment horizontal="left" vertical="center" wrapText="1"/>
      <protection locked="0"/>
    </xf>
    <xf numFmtId="0" fontId="16" fillId="12" borderId="4" xfId="0" applyNumberFormat="1" applyFont="1" applyFill="1" applyBorder="1" applyAlignment="1" applyProtection="1">
      <alignment horizontal="left" vertical="center" wrapText="1"/>
      <protection locked="0"/>
    </xf>
    <xf numFmtId="164" fontId="16" fillId="12" borderId="4" xfId="0" applyNumberFormat="1" applyFont="1" applyFill="1" applyBorder="1" applyAlignment="1" applyProtection="1">
      <alignment horizontal="right" vertical="center" wrapText="1"/>
      <protection locked="0"/>
    </xf>
    <xf numFmtId="0" fontId="0" fillId="12" borderId="5" xfId="0" applyFont="1" applyFill="1" applyBorder="1" applyAlignment="1" applyProtection="1">
      <alignment horizontal="left" vertical="center" wrapText="1"/>
      <protection locked="0"/>
    </xf>
    <xf numFmtId="167" fontId="16" fillId="12" borderId="3" xfId="0" applyNumberFormat="1" applyFont="1" applyFill="1" applyBorder="1" applyAlignment="1" applyProtection="1">
      <alignment vertical="center"/>
      <protection locked="0"/>
    </xf>
    <xf numFmtId="164" fontId="16" fillId="12" borderId="4" xfId="0" applyNumberFormat="1" applyFont="1" applyFill="1" applyBorder="1" applyAlignment="1" applyProtection="1">
      <alignment vertical="center" wrapText="1"/>
      <protection locked="0"/>
    </xf>
    <xf numFmtId="0" fontId="0" fillId="12" borderId="4" xfId="0" applyFont="1" applyFill="1" applyBorder="1" applyAlignment="1" applyProtection="1">
      <alignment vertical="center" wrapText="1"/>
      <protection locked="0"/>
    </xf>
    <xf numFmtId="0" fontId="0" fillId="12" borderId="5" xfId="0" applyFont="1" applyFill="1" applyBorder="1" applyAlignment="1" applyProtection="1">
      <alignment vertical="center" wrapText="1"/>
      <protection locked="0"/>
    </xf>
    <xf numFmtId="167" fontId="16" fillId="12" borderId="3" xfId="0" applyNumberFormat="1" applyFont="1" applyFill="1" applyBorder="1" applyAlignment="1" applyProtection="1">
      <alignment vertical="center" wrapText="1"/>
      <protection locked="0"/>
    </xf>
    <xf numFmtId="0" fontId="16" fillId="12" borderId="4" xfId="0" applyFont="1" applyFill="1" applyBorder="1" applyAlignment="1" applyProtection="1">
      <alignment vertical="center" wrapText="1"/>
      <protection locked="0"/>
    </xf>
    <xf numFmtId="0" fontId="16" fillId="12" borderId="5" xfId="0" applyFont="1" applyFill="1" applyBorder="1" applyAlignment="1" applyProtection="1">
      <alignment vertical="center" wrapText="1"/>
      <protection locked="0"/>
    </xf>
    <xf numFmtId="2" fontId="16" fillId="12" borderId="4" xfId="0" applyNumberFormat="1" applyFont="1" applyFill="1" applyBorder="1" applyAlignment="1" applyProtection="1">
      <alignment vertical="center" wrapText="1"/>
      <protection locked="0"/>
    </xf>
    <xf numFmtId="0" fontId="16" fillId="12" borderId="4" xfId="0" applyNumberFormat="1" applyFont="1" applyFill="1" applyBorder="1" applyAlignment="1" applyProtection="1">
      <alignment vertical="center" wrapText="1"/>
      <protection locked="0"/>
    </xf>
    <xf numFmtId="168" fontId="16" fillId="12" borderId="4" xfId="0" applyNumberFormat="1" applyFont="1" applyFill="1" applyBorder="1" applyAlignment="1" applyProtection="1">
      <alignment vertical="center" wrapText="1"/>
      <protection locked="0"/>
    </xf>
    <xf numFmtId="164" fontId="16" fillId="12" borderId="4" xfId="0" applyNumberFormat="1" applyFont="1" applyFill="1" applyBorder="1" applyAlignment="1" applyProtection="1">
      <alignment horizontal="left" vertical="center" wrapText="1"/>
      <protection locked="0"/>
    </xf>
    <xf numFmtId="167" fontId="1" fillId="12" borderId="3" xfId="0" applyNumberFormat="1" applyFont="1" applyFill="1" applyBorder="1" applyAlignment="1">
      <alignment horizontal="left"/>
    </xf>
    <xf numFmtId="4" fontId="0" fillId="12" borderId="4" xfId="0" applyNumberFormat="1" applyFill="1" applyBorder="1" applyAlignment="1">
      <alignment horizontal="right"/>
    </xf>
    <xf numFmtId="17" fontId="0" fillId="12" borderId="4" xfId="0" applyNumberFormat="1" applyFont="1" applyFill="1" applyBorder="1" applyAlignment="1" applyProtection="1">
      <alignment vertical="center" wrapText="1"/>
      <protection locked="0"/>
    </xf>
    <xf numFmtId="0" fontId="16" fillId="0" borderId="0" xfId="0" applyFont="1" applyFill="1" applyBorder="1" applyAlignment="1" applyProtection="1">
      <alignment horizontal="center" vertical="center" wrapText="1" readingOrder="1"/>
    </xf>
    <xf numFmtId="0" fontId="15" fillId="11" borderId="2" xfId="0" applyFont="1" applyFill="1" applyBorder="1" applyAlignment="1" applyProtection="1">
      <alignment horizontal="left" vertical="center" wrapText="1" readingOrder="1"/>
      <protection locked="0"/>
    </xf>
    <xf numFmtId="0" fontId="14" fillId="0" borderId="6" xfId="0" applyFont="1" applyFill="1" applyBorder="1" applyAlignment="1" applyProtection="1">
      <alignment horizontal="left" vertical="center"/>
    </xf>
    <xf numFmtId="0" fontId="23" fillId="2" borderId="0" xfId="0" applyFont="1" applyFill="1" applyBorder="1" applyAlignment="1" applyProtection="1">
      <alignment horizontal="center" vertical="center"/>
    </xf>
    <xf numFmtId="0" fontId="37" fillId="11" borderId="2" xfId="0" applyFont="1" applyFill="1" applyBorder="1" applyAlignment="1" applyProtection="1">
      <alignment horizontal="left" vertical="center" wrapText="1" readingOrder="1"/>
      <protection locked="0"/>
    </xf>
    <xf numFmtId="167" fontId="37" fillId="11" borderId="2" xfId="0" applyNumberFormat="1" applyFont="1" applyFill="1" applyBorder="1" applyAlignment="1" applyProtection="1">
      <alignment horizontal="left" vertical="center" wrapText="1" readingOrder="1"/>
      <protection locked="0"/>
    </xf>
    <xf numFmtId="0" fontId="15" fillId="0" borderId="2" xfId="0" applyFont="1" applyFill="1" applyBorder="1" applyAlignment="1" applyProtection="1">
      <alignment horizontal="left" vertical="center" wrapText="1" readingOrder="1"/>
      <protection locked="0"/>
    </xf>
    <xf numFmtId="167" fontId="14" fillId="0" borderId="2" xfId="0" applyNumberFormat="1" applyFont="1" applyBorder="1" applyAlignment="1" applyProtection="1">
      <alignment horizontal="left" vertical="center" wrapText="1" readingOrder="1"/>
    </xf>
    <xf numFmtId="0" fontId="36" fillId="3" borderId="0" xfId="0" applyFont="1" applyFill="1" applyBorder="1" applyAlignment="1" applyProtection="1">
      <alignment horizontal="center" vertical="center" wrapText="1"/>
    </xf>
    <xf numFmtId="0" fontId="19" fillId="3" borderId="0" xfId="0" applyFont="1" applyFill="1" applyBorder="1" applyAlignment="1" applyProtection="1">
      <alignment horizontal="center" vertical="center" wrapText="1" readingOrder="1"/>
    </xf>
    <xf numFmtId="0" fontId="4" fillId="0" borderId="1" xfId="0" applyFont="1" applyFill="1" applyBorder="1" applyAlignment="1" applyProtection="1">
      <alignment horizontal="center" vertical="center" wrapText="1" readingOrder="1"/>
    </xf>
    <xf numFmtId="0" fontId="4" fillId="0" borderId="0" xfId="0" applyFont="1" applyFill="1" applyBorder="1" applyAlignment="1" applyProtection="1">
      <alignment horizontal="center" vertical="center" wrapText="1" readingOrder="1"/>
    </xf>
    <xf numFmtId="0" fontId="6" fillId="0" borderId="1" xfId="0" applyFont="1" applyFill="1" applyBorder="1" applyAlignment="1" applyProtection="1">
      <alignment horizontal="center" vertical="center" wrapText="1" readingOrder="1"/>
    </xf>
    <xf numFmtId="0" fontId="6" fillId="0" borderId="0" xfId="0" applyFont="1" applyFill="1" applyBorder="1" applyAlignment="1" applyProtection="1">
      <alignment horizontal="center" vertical="center" wrapText="1" readingOrder="1"/>
    </xf>
    <xf numFmtId="0" fontId="21" fillId="3" borderId="0" xfId="0" applyFont="1" applyFill="1" applyBorder="1" applyAlignment="1" applyProtection="1">
      <alignment horizontal="center" vertical="center" wrapText="1" readingOrder="1"/>
    </xf>
    <xf numFmtId="0" fontId="15" fillId="12" borderId="2" xfId="0" applyFont="1" applyFill="1" applyBorder="1" applyAlignment="1" applyProtection="1">
      <alignment horizontal="left" vertical="center" wrapText="1" readingOrder="1"/>
      <protection locked="0"/>
    </xf>
    <xf numFmtId="0" fontId="6"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s0944\AppData\Local\Microsoft\Windows\INetCache\Content.Outlook\8OM1EYYJ\Copy%20of%20CE%20Expenses%20February%202020%20-%20June%202020%20Working%20Document%20for%20CS%20-%20Michelle%20to%20add%20more%20inf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for agencies"/>
      <sheetName val="Summary and sign-off"/>
      <sheetName val="Travel"/>
      <sheetName val="Hospitality"/>
      <sheetName val="All other expenses"/>
      <sheetName val="Gifts and benefit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topLeftCell="A29" zoomScaleNormal="100" workbookViewId="0">
      <selection activeCell="A17" sqref="A17"/>
    </sheetView>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B7" sqref="B7:F7"/>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80" t="s">
        <v>51</v>
      </c>
      <c r="B1" s="180"/>
      <c r="C1" s="180"/>
      <c r="D1" s="180"/>
      <c r="E1" s="180"/>
      <c r="F1" s="180"/>
      <c r="G1" s="46"/>
      <c r="H1" s="46"/>
      <c r="I1" s="46"/>
      <c r="J1" s="46"/>
      <c r="K1" s="46"/>
    </row>
    <row r="2" spans="1:11" ht="21" customHeight="1" x14ac:dyDescent="0.2">
      <c r="A2" s="4" t="s">
        <v>52</v>
      </c>
      <c r="B2" s="181" t="s">
        <v>171</v>
      </c>
      <c r="C2" s="181"/>
      <c r="D2" s="181"/>
      <c r="E2" s="181"/>
      <c r="F2" s="181"/>
      <c r="G2" s="46"/>
      <c r="H2" s="46"/>
      <c r="I2" s="46"/>
      <c r="J2" s="46"/>
      <c r="K2" s="46"/>
    </row>
    <row r="3" spans="1:11" ht="21" customHeight="1" x14ac:dyDescent="0.2">
      <c r="A3" s="4" t="s">
        <v>53</v>
      </c>
      <c r="B3" s="181" t="s">
        <v>172</v>
      </c>
      <c r="C3" s="181"/>
      <c r="D3" s="181"/>
      <c r="E3" s="181"/>
      <c r="F3" s="181"/>
      <c r="G3" s="46"/>
      <c r="H3" s="46"/>
      <c r="I3" s="46"/>
      <c r="J3" s="46"/>
      <c r="K3" s="46"/>
    </row>
    <row r="4" spans="1:11" ht="21" customHeight="1" x14ac:dyDescent="0.2">
      <c r="A4" s="4" t="s">
        <v>54</v>
      </c>
      <c r="B4" s="182">
        <v>43851</v>
      </c>
      <c r="C4" s="182"/>
      <c r="D4" s="182"/>
      <c r="E4" s="182"/>
      <c r="F4" s="182"/>
      <c r="G4" s="46"/>
      <c r="H4" s="46"/>
      <c r="I4" s="46"/>
      <c r="J4" s="46"/>
      <c r="K4" s="46"/>
    </row>
    <row r="5" spans="1:11" ht="21" customHeight="1" x14ac:dyDescent="0.2">
      <c r="A5" s="4" t="s">
        <v>55</v>
      </c>
      <c r="B5" s="182">
        <v>44012</v>
      </c>
      <c r="C5" s="182"/>
      <c r="D5" s="182"/>
      <c r="E5" s="182"/>
      <c r="F5" s="182"/>
      <c r="G5" s="46"/>
      <c r="H5" s="46"/>
      <c r="I5" s="46"/>
      <c r="J5" s="46"/>
      <c r="K5" s="46"/>
    </row>
    <row r="6" spans="1:11" ht="21" customHeight="1" x14ac:dyDescent="0.2">
      <c r="A6" s="4" t="s">
        <v>56</v>
      </c>
      <c r="B6" s="179" t="str">
        <f>IF(AND(Travel!B7&lt;&gt;A30,Hospitality!B7&lt;&gt;A30,'All other expenses'!B7&lt;&gt;A30,'Gifts and benefits'!B7&lt;&gt;A30),A31,IF(AND(Travel!B7=A30,Hospitality!B7=A30,'All other expenses'!B7=A30,'Gifts and benefits'!B7=A30),A33,A32))</f>
        <v>Data and totals checked on all sheets</v>
      </c>
      <c r="C6" s="179"/>
      <c r="D6" s="179"/>
      <c r="E6" s="179"/>
      <c r="F6" s="179"/>
      <c r="G6" s="34"/>
      <c r="H6" s="46"/>
      <c r="I6" s="46"/>
      <c r="J6" s="46"/>
      <c r="K6" s="46"/>
    </row>
    <row r="7" spans="1:11" ht="21" customHeight="1" x14ac:dyDescent="0.2">
      <c r="A7" s="4" t="s">
        <v>57</v>
      </c>
      <c r="B7" s="178" t="s">
        <v>89</v>
      </c>
      <c r="C7" s="178"/>
      <c r="D7" s="178"/>
      <c r="E7" s="178"/>
      <c r="F7" s="178"/>
      <c r="G7" s="34"/>
      <c r="H7" s="46"/>
      <c r="I7" s="46"/>
      <c r="J7" s="46"/>
      <c r="K7" s="46"/>
    </row>
    <row r="8" spans="1:11" ht="21" customHeight="1" x14ac:dyDescent="0.2">
      <c r="A8" s="4" t="s">
        <v>59</v>
      </c>
      <c r="B8" s="178" t="s">
        <v>234</v>
      </c>
      <c r="C8" s="178"/>
      <c r="D8" s="178"/>
      <c r="E8" s="178"/>
      <c r="F8" s="178"/>
      <c r="G8" s="34"/>
      <c r="H8" s="46"/>
      <c r="I8" s="46"/>
      <c r="J8" s="46"/>
      <c r="K8" s="46"/>
    </row>
    <row r="9" spans="1:11" ht="66.75" customHeight="1" x14ac:dyDescent="0.2">
      <c r="A9" s="177" t="s">
        <v>60</v>
      </c>
      <c r="B9" s="177"/>
      <c r="C9" s="177"/>
      <c r="D9" s="177"/>
      <c r="E9" s="177"/>
      <c r="F9" s="177"/>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11580.769999999999</v>
      </c>
      <c r="C11" s="102" t="str">
        <f>IF(Travel!B6="",A34,Travel!B6)</f>
        <v>Figures include GST (where applicable)</v>
      </c>
      <c r="D11" s="8"/>
      <c r="E11" s="10" t="s">
        <v>66</v>
      </c>
      <c r="F11" s="56">
        <f>'Gifts and benefits'!C25</f>
        <v>2</v>
      </c>
      <c r="G11" s="47"/>
      <c r="H11" s="47"/>
      <c r="I11" s="47"/>
      <c r="J11" s="47"/>
      <c r="K11" s="47"/>
    </row>
    <row r="12" spans="1:11" ht="27.75" customHeight="1" x14ac:dyDescent="0.2">
      <c r="A12" s="10" t="s">
        <v>24</v>
      </c>
      <c r="B12" s="94">
        <f>Hospitality!B25</f>
        <v>0</v>
      </c>
      <c r="C12" s="102" t="str">
        <f>IF(Hospitality!B6="",A34,Hospitality!B6)</f>
        <v>Not yet indicated</v>
      </c>
      <c r="D12" s="8"/>
      <c r="E12" s="10" t="s">
        <v>67</v>
      </c>
      <c r="F12" s="56">
        <f>'Gifts and benefits'!C26</f>
        <v>2</v>
      </c>
      <c r="G12" s="47"/>
      <c r="H12" s="47"/>
      <c r="I12" s="47"/>
      <c r="J12" s="47"/>
      <c r="K12" s="47"/>
    </row>
    <row r="13" spans="1:11" ht="27.75" customHeight="1" x14ac:dyDescent="0.2">
      <c r="A13" s="10" t="s">
        <v>68</v>
      </c>
      <c r="B13" s="94">
        <f>'All other expenses'!B31</f>
        <v>668.89</v>
      </c>
      <c r="C13" s="102" t="str">
        <f>IF('All other expenses'!B6="",A34,'All other expenses'!B6)</f>
        <v>Figures include GST (where applicable)</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8.31</v>
      </c>
      <c r="C15" s="104" t="str">
        <f>C11</f>
        <v>Figures include GST (where applicable)</v>
      </c>
      <c r="D15" s="8"/>
      <c r="E15" s="8"/>
      <c r="F15" s="58"/>
      <c r="G15" s="46"/>
      <c r="H15" s="46"/>
      <c r="I15" s="46"/>
      <c r="J15" s="46"/>
      <c r="K15" s="46"/>
    </row>
    <row r="16" spans="1:11" ht="27.75" customHeight="1" x14ac:dyDescent="0.2">
      <c r="A16" s="11" t="s">
        <v>71</v>
      </c>
      <c r="B16" s="96">
        <f>Travel!B83</f>
        <v>10657.66</v>
      </c>
      <c r="C16" s="104" t="str">
        <f>C11</f>
        <v>Figures include GST (where applicable)</v>
      </c>
      <c r="D16" s="59"/>
      <c r="E16" s="8"/>
      <c r="F16" s="60"/>
      <c r="G16" s="46"/>
      <c r="H16" s="46"/>
      <c r="I16" s="46"/>
      <c r="J16" s="46"/>
      <c r="K16" s="46"/>
    </row>
    <row r="17" spans="1:11" ht="27.75" customHeight="1" x14ac:dyDescent="0.2">
      <c r="A17" s="11" t="s">
        <v>72</v>
      </c>
      <c r="B17" s="96">
        <f>Travel!B99</f>
        <v>914.8</v>
      </c>
      <c r="C17" s="10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1</v>
      </c>
      <c r="C55" s="111"/>
      <c r="D55" s="111">
        <f>COUNTIF(Travel!D12:D21,"*")</f>
        <v>1</v>
      </c>
      <c r="E55" s="112"/>
      <c r="F55" s="112" t="b">
        <f>MIN(B55,D55)=MAX(B55,D55)</f>
        <v>1</v>
      </c>
      <c r="G55" s="46"/>
      <c r="H55" s="46"/>
      <c r="I55" s="46"/>
      <c r="J55" s="46"/>
      <c r="K55" s="46"/>
    </row>
    <row r="56" spans="1:11" hidden="1" x14ac:dyDescent="0.2">
      <c r="A56" s="121" t="s">
        <v>105</v>
      </c>
      <c r="B56" s="111">
        <f>COUNT(Travel!B26:B82)</f>
        <v>53</v>
      </c>
      <c r="C56" s="111"/>
      <c r="D56" s="111">
        <f>COUNTIF(Travel!D26:D82,"*")</f>
        <v>53</v>
      </c>
      <c r="E56" s="112"/>
      <c r="F56" s="112" t="b">
        <f>MIN(B56,D56)=MAX(B56,D56)</f>
        <v>1</v>
      </c>
    </row>
    <row r="57" spans="1:11" hidden="1" x14ac:dyDescent="0.2">
      <c r="A57" s="122"/>
      <c r="B57" s="111">
        <f>COUNT(Travel!B87:B98)</f>
        <v>8</v>
      </c>
      <c r="C57" s="111"/>
      <c r="D57" s="111">
        <f>COUNTIF(Travel!D87:D98,"*")</f>
        <v>8</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expenses'!B11:B30)</f>
        <v>11</v>
      </c>
      <c r="C59" s="112"/>
      <c r="D59" s="112">
        <f>COUNTIF('All other expenses'!D11:D30,"*")</f>
        <v>11</v>
      </c>
      <c r="E59" s="112"/>
      <c r="F59" s="112" t="b">
        <f>MIN(B59,D59)=MAX(B59,D59)</f>
        <v>1</v>
      </c>
    </row>
    <row r="60" spans="1:11" hidden="1" x14ac:dyDescent="0.2">
      <c r="A60" s="123" t="s">
        <v>108</v>
      </c>
      <c r="B60" s="113">
        <f>COUNTIF('Gifts and benefits'!B11:B24,"*")</f>
        <v>2</v>
      </c>
      <c r="C60" s="113">
        <f>COUNTIF('Gifts and benefits'!C11:C24,"*")</f>
        <v>2</v>
      </c>
      <c r="D60" s="113"/>
      <c r="E60" s="113">
        <f>COUNTA('Gifts and benefits'!E11:E24)</f>
        <v>2</v>
      </c>
      <c r="F60" s="114"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M178"/>
  <sheetViews>
    <sheetView topLeftCell="A66" zoomScaleNormal="100" workbookViewId="0">
      <selection activeCell="B22" activeCellId="2" sqref="B99 B83 B22"/>
    </sheetView>
  </sheetViews>
  <sheetFormatPr defaultColWidth="0" defaultRowHeight="12.75" zeroHeight="1" x14ac:dyDescent="0.2"/>
  <cols>
    <col min="1" max="1" width="27.140625" style="16" customWidth="1"/>
    <col min="2" max="2" width="14.28515625" style="16" customWidth="1"/>
    <col min="3" max="3" width="62.28515625" style="16" customWidth="1"/>
    <col min="4" max="4" width="57.7109375"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80" t="s">
        <v>109</v>
      </c>
      <c r="B1" s="180"/>
      <c r="C1" s="180"/>
      <c r="D1" s="180"/>
      <c r="E1" s="180"/>
      <c r="F1" s="46"/>
    </row>
    <row r="2" spans="1:6" ht="21" customHeight="1" x14ac:dyDescent="0.2">
      <c r="A2" s="4" t="s">
        <v>52</v>
      </c>
      <c r="B2" s="184" t="s">
        <v>171</v>
      </c>
      <c r="C2" s="184"/>
      <c r="D2" s="184"/>
      <c r="E2" s="184"/>
      <c r="F2" s="46"/>
    </row>
    <row r="3" spans="1:6" ht="21" customHeight="1" x14ac:dyDescent="0.2">
      <c r="A3" s="4" t="s">
        <v>110</v>
      </c>
      <c r="B3" s="184" t="s">
        <v>172</v>
      </c>
      <c r="C3" s="184"/>
      <c r="D3" s="184"/>
      <c r="E3" s="184"/>
      <c r="F3" s="46"/>
    </row>
    <row r="4" spans="1:6" ht="27" customHeight="1" x14ac:dyDescent="0.2">
      <c r="A4" s="4" t="s">
        <v>111</v>
      </c>
      <c r="B4" s="184">
        <f>'Summary and sign-off'!B4:F4</f>
        <v>43851</v>
      </c>
      <c r="C4" s="184"/>
      <c r="D4" s="184"/>
      <c r="E4" s="184"/>
      <c r="F4" s="46"/>
    </row>
    <row r="5" spans="1:6" ht="30.75" customHeight="1" x14ac:dyDescent="0.2">
      <c r="A5" s="4" t="s">
        <v>112</v>
      </c>
      <c r="B5" s="184">
        <f>'Summary and sign-off'!B5:F5</f>
        <v>44012</v>
      </c>
      <c r="C5" s="184"/>
      <c r="D5" s="184"/>
      <c r="E5" s="184"/>
      <c r="F5" s="46"/>
    </row>
    <row r="6" spans="1:6" ht="23.45" customHeight="1" x14ac:dyDescent="0.2">
      <c r="A6" s="4" t="s">
        <v>113</v>
      </c>
      <c r="B6" s="183" t="s">
        <v>80</v>
      </c>
      <c r="C6" s="183"/>
      <c r="D6" s="183"/>
      <c r="E6" s="183"/>
      <c r="F6" s="46"/>
    </row>
    <row r="7" spans="1:6" ht="29.45" customHeight="1" x14ac:dyDescent="0.2">
      <c r="A7" s="4" t="s">
        <v>56</v>
      </c>
      <c r="B7" s="183" t="s">
        <v>83</v>
      </c>
      <c r="C7" s="183"/>
      <c r="D7" s="183"/>
      <c r="E7" s="183"/>
      <c r="F7" s="46"/>
    </row>
    <row r="8" spans="1:6" ht="36" customHeight="1" x14ac:dyDescent="0.2">
      <c r="A8" s="187" t="s">
        <v>114</v>
      </c>
      <c r="B8" s="188"/>
      <c r="C8" s="188"/>
      <c r="D8" s="188"/>
      <c r="E8" s="188"/>
      <c r="F8" s="22"/>
    </row>
    <row r="9" spans="1:6" ht="36" customHeight="1" x14ac:dyDescent="0.2">
      <c r="A9" s="189" t="s">
        <v>115</v>
      </c>
      <c r="B9" s="190"/>
      <c r="C9" s="190"/>
      <c r="D9" s="190"/>
      <c r="E9" s="190"/>
      <c r="F9" s="22"/>
    </row>
    <row r="10" spans="1:6" ht="24.75" customHeight="1" x14ac:dyDescent="0.2">
      <c r="A10" s="186" t="s">
        <v>116</v>
      </c>
      <c r="B10" s="191"/>
      <c r="C10" s="186"/>
      <c r="D10" s="186"/>
      <c r="E10" s="186"/>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8">
        <v>43836</v>
      </c>
      <c r="B13" s="171">
        <v>8.31</v>
      </c>
      <c r="C13" s="168" t="s">
        <v>226</v>
      </c>
      <c r="D13" s="168" t="s">
        <v>225</v>
      </c>
      <c r="E13" s="169" t="s">
        <v>173</v>
      </c>
      <c r="F13" s="1"/>
    </row>
    <row r="14" spans="1:6" s="87" customFormat="1" x14ac:dyDescent="0.2">
      <c r="A14" s="158"/>
      <c r="B14" s="171"/>
      <c r="C14" s="168"/>
      <c r="D14" s="168"/>
      <c r="E14" s="169"/>
      <c r="F14" s="1"/>
    </row>
    <row r="15" spans="1:6" s="87" customFormat="1" x14ac:dyDescent="0.2">
      <c r="A15" s="163"/>
      <c r="B15" s="164"/>
      <c r="C15" s="168"/>
      <c r="D15" s="168"/>
      <c r="E15" s="169"/>
      <c r="F15" s="1"/>
    </row>
    <row r="16" spans="1:6" s="87" customFormat="1" x14ac:dyDescent="0.2">
      <c r="A16" s="163"/>
      <c r="B16" s="164"/>
      <c r="C16" s="168"/>
      <c r="D16" s="168"/>
      <c r="E16" s="169"/>
      <c r="F16" s="1"/>
    </row>
    <row r="17" spans="1:6" s="87" customFormat="1" x14ac:dyDescent="0.2">
      <c r="A17" s="163"/>
      <c r="B17" s="164"/>
      <c r="C17" s="168"/>
      <c r="D17" s="168"/>
      <c r="E17" s="169"/>
      <c r="F17" s="1"/>
    </row>
    <row r="18" spans="1:6" s="87" customFormat="1" ht="12.75" customHeight="1" x14ac:dyDescent="0.2">
      <c r="A18" s="163"/>
      <c r="B18" s="164"/>
      <c r="C18" s="168"/>
      <c r="D18" s="168"/>
      <c r="E18" s="169"/>
      <c r="F18" s="1"/>
    </row>
    <row r="19" spans="1:6" s="87" customFormat="1" x14ac:dyDescent="0.2">
      <c r="A19" s="167"/>
      <c r="B19" s="164"/>
      <c r="C19" s="168"/>
      <c r="D19" s="168"/>
      <c r="E19" s="169"/>
      <c r="F19" s="1"/>
    </row>
    <row r="20" spans="1:6" s="87" customFormat="1" x14ac:dyDescent="0.2">
      <c r="A20" s="167"/>
      <c r="B20" s="164"/>
      <c r="C20" s="168"/>
      <c r="D20" s="168"/>
      <c r="E20" s="169"/>
      <c r="F20" s="1"/>
    </row>
    <row r="21" spans="1:6" s="87" customFormat="1" hidden="1" x14ac:dyDescent="0.2">
      <c r="A21" s="143"/>
      <c r="B21" s="144"/>
      <c r="C21" s="145"/>
      <c r="D21" s="145"/>
      <c r="E21" s="146"/>
      <c r="F21" s="1"/>
    </row>
    <row r="22" spans="1:6" ht="19.5" customHeight="1" x14ac:dyDescent="0.2">
      <c r="A22" s="107" t="s">
        <v>122</v>
      </c>
      <c r="B22" s="108">
        <f>SUM(B12:B21)</f>
        <v>8.31</v>
      </c>
      <c r="C22" s="157" t="str">
        <f>IF(SUBTOTAL(3,B12:B21)=SUBTOTAL(103,B12:B21),'Summary and sign-off'!$A$48,'Summary and sign-off'!$A$49)</f>
        <v>Check - there are no hidden rows with data</v>
      </c>
      <c r="D22" s="185" t="str">
        <f>IF('Summary and sign-off'!F55='Summary and sign-off'!F54,'Summary and sign-off'!A51,'Summary and sign-off'!A50)</f>
        <v>Check - each entry provides sufficient information</v>
      </c>
      <c r="E22" s="185"/>
      <c r="F22" s="46"/>
    </row>
    <row r="23" spans="1:6" ht="10.5" customHeight="1" x14ac:dyDescent="0.2">
      <c r="A23" s="27"/>
      <c r="B23" s="22"/>
      <c r="C23" s="27"/>
      <c r="D23" s="27"/>
      <c r="E23" s="27"/>
      <c r="F23" s="27"/>
    </row>
    <row r="24" spans="1:6" ht="24.75" customHeight="1" x14ac:dyDescent="0.2">
      <c r="A24" s="186" t="s">
        <v>123</v>
      </c>
      <c r="B24" s="186"/>
      <c r="C24" s="186"/>
      <c r="D24" s="186"/>
      <c r="E24" s="186"/>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58">
        <v>43854</v>
      </c>
      <c r="B27" s="170">
        <v>668.84</v>
      </c>
      <c r="C27" s="168" t="s">
        <v>185</v>
      </c>
      <c r="D27" s="168" t="s">
        <v>182</v>
      </c>
      <c r="E27" s="169" t="s">
        <v>169</v>
      </c>
      <c r="F27" s="1"/>
    </row>
    <row r="28" spans="1:6" s="87" customFormat="1" x14ac:dyDescent="0.2">
      <c r="A28" s="158">
        <v>43854</v>
      </c>
      <c r="B28" s="170">
        <v>36.549999999999997</v>
      </c>
      <c r="C28" s="168" t="s">
        <v>185</v>
      </c>
      <c r="D28" s="168" t="s">
        <v>179</v>
      </c>
      <c r="E28" s="169" t="s">
        <v>173</v>
      </c>
      <c r="F28" s="1"/>
    </row>
    <row r="29" spans="1:6" s="87" customFormat="1" x14ac:dyDescent="0.2">
      <c r="A29" s="158">
        <v>43854</v>
      </c>
      <c r="B29" s="170">
        <v>35.479999999999997</v>
      </c>
      <c r="C29" s="168" t="s">
        <v>185</v>
      </c>
      <c r="D29" s="168" t="s">
        <v>178</v>
      </c>
      <c r="E29" s="169" t="s">
        <v>173</v>
      </c>
      <c r="F29" s="1"/>
    </row>
    <row r="30" spans="1:6" s="87" customFormat="1" x14ac:dyDescent="0.2">
      <c r="A30" s="158">
        <v>43861</v>
      </c>
      <c r="B30" s="170">
        <v>513.37</v>
      </c>
      <c r="C30" s="168" t="s">
        <v>170</v>
      </c>
      <c r="D30" s="168" t="s">
        <v>182</v>
      </c>
      <c r="E30" s="169" t="s">
        <v>169</v>
      </c>
      <c r="F30" s="1"/>
    </row>
    <row r="31" spans="1:6" s="87" customFormat="1" x14ac:dyDescent="0.2">
      <c r="A31" s="158">
        <v>43861</v>
      </c>
      <c r="B31" s="170">
        <v>37.840000000000003</v>
      </c>
      <c r="C31" s="168" t="s">
        <v>170</v>
      </c>
      <c r="D31" s="168" t="s">
        <v>179</v>
      </c>
      <c r="E31" s="169" t="s">
        <v>173</v>
      </c>
      <c r="F31" s="1"/>
    </row>
    <row r="32" spans="1:6" s="87" customFormat="1" x14ac:dyDescent="0.2">
      <c r="A32" s="158">
        <v>43861</v>
      </c>
      <c r="B32" s="170">
        <v>76.33</v>
      </c>
      <c r="C32" s="168" t="s">
        <v>170</v>
      </c>
      <c r="D32" s="168" t="s">
        <v>177</v>
      </c>
      <c r="E32" s="169" t="s">
        <v>169</v>
      </c>
      <c r="F32" s="1"/>
    </row>
    <row r="33" spans="1:6" s="87" customFormat="1" x14ac:dyDescent="0.2">
      <c r="A33" s="158">
        <v>43861</v>
      </c>
      <c r="B33" s="170">
        <v>56.55</v>
      </c>
      <c r="C33" s="168" t="s">
        <v>170</v>
      </c>
      <c r="D33" s="168" t="s">
        <v>178</v>
      </c>
      <c r="E33" s="169" t="s">
        <v>173</v>
      </c>
      <c r="F33" s="1"/>
    </row>
    <row r="34" spans="1:6" s="87" customFormat="1" x14ac:dyDescent="0.2">
      <c r="A34" s="158">
        <v>43865</v>
      </c>
      <c r="B34" s="170">
        <v>708.41</v>
      </c>
      <c r="C34" s="168" t="s">
        <v>174</v>
      </c>
      <c r="D34" s="168" t="s">
        <v>182</v>
      </c>
      <c r="E34" s="169" t="s">
        <v>169</v>
      </c>
      <c r="F34" s="1"/>
    </row>
    <row r="35" spans="1:6" s="87" customFormat="1" x14ac:dyDescent="0.2">
      <c r="A35" s="158">
        <v>43865</v>
      </c>
      <c r="B35" s="170">
        <v>38.06</v>
      </c>
      <c r="C35" s="168" t="s">
        <v>174</v>
      </c>
      <c r="D35" s="168" t="s">
        <v>179</v>
      </c>
      <c r="E35" s="169" t="s">
        <v>173</v>
      </c>
      <c r="F35" s="1"/>
    </row>
    <row r="36" spans="1:6" s="87" customFormat="1" x14ac:dyDescent="0.2">
      <c r="A36" s="158">
        <v>43865</v>
      </c>
      <c r="B36" s="170">
        <v>35.479999999999997</v>
      </c>
      <c r="C36" s="168" t="s">
        <v>174</v>
      </c>
      <c r="D36" s="168" t="s">
        <v>178</v>
      </c>
      <c r="E36" s="169" t="s">
        <v>173</v>
      </c>
      <c r="F36" s="1"/>
    </row>
    <row r="37" spans="1:6" s="87" customFormat="1" x14ac:dyDescent="0.2">
      <c r="A37" s="158">
        <v>43875</v>
      </c>
      <c r="B37" s="170">
        <v>619.16999999999996</v>
      </c>
      <c r="C37" s="168" t="s">
        <v>218</v>
      </c>
      <c r="D37" s="168" t="s">
        <v>182</v>
      </c>
      <c r="E37" s="169" t="s">
        <v>169</v>
      </c>
      <c r="F37" s="1"/>
    </row>
    <row r="38" spans="1:6" s="87" customFormat="1" x14ac:dyDescent="0.2">
      <c r="A38" s="158">
        <v>43875</v>
      </c>
      <c r="B38" s="170">
        <v>37.409999999999997</v>
      </c>
      <c r="C38" s="168" t="s">
        <v>218</v>
      </c>
      <c r="D38" s="168" t="s">
        <v>179</v>
      </c>
      <c r="E38" s="169" t="s">
        <v>173</v>
      </c>
      <c r="F38" s="1"/>
    </row>
    <row r="39" spans="1:6" s="87" customFormat="1" x14ac:dyDescent="0.2">
      <c r="A39" s="158">
        <v>43875</v>
      </c>
      <c r="B39" s="170">
        <v>57.19</v>
      </c>
      <c r="C39" s="168" t="s">
        <v>218</v>
      </c>
      <c r="D39" s="168" t="s">
        <v>178</v>
      </c>
      <c r="E39" s="169" t="s">
        <v>173</v>
      </c>
      <c r="F39" s="1"/>
    </row>
    <row r="40" spans="1:6" s="87" customFormat="1" x14ac:dyDescent="0.2">
      <c r="A40" s="158">
        <v>43876</v>
      </c>
      <c r="B40" s="170">
        <v>536.37</v>
      </c>
      <c r="C40" s="168" t="s">
        <v>202</v>
      </c>
      <c r="D40" s="168" t="s">
        <v>182</v>
      </c>
      <c r="E40" s="169" t="s">
        <v>169</v>
      </c>
      <c r="F40" s="1"/>
    </row>
    <row r="41" spans="1:6" s="87" customFormat="1" x14ac:dyDescent="0.2">
      <c r="A41" s="158">
        <v>43876</v>
      </c>
      <c r="B41" s="170">
        <v>37.840000000000003</v>
      </c>
      <c r="C41" s="168" t="s">
        <v>202</v>
      </c>
      <c r="D41" s="168" t="s">
        <v>179</v>
      </c>
      <c r="E41" s="169" t="s">
        <v>173</v>
      </c>
      <c r="F41" s="1"/>
    </row>
    <row r="42" spans="1:6" s="87" customFormat="1" x14ac:dyDescent="0.2">
      <c r="A42" s="158">
        <v>43876</v>
      </c>
      <c r="B42" s="170">
        <v>38.270000000000003</v>
      </c>
      <c r="C42" s="168" t="s">
        <v>202</v>
      </c>
      <c r="D42" s="168" t="s">
        <v>178</v>
      </c>
      <c r="E42" s="169" t="s">
        <v>173</v>
      </c>
      <c r="F42" s="1"/>
    </row>
    <row r="43" spans="1:6" s="87" customFormat="1" x14ac:dyDescent="0.2">
      <c r="A43" s="158">
        <v>43882</v>
      </c>
      <c r="B43" s="170">
        <v>458.16</v>
      </c>
      <c r="C43" s="168" t="s">
        <v>175</v>
      </c>
      <c r="D43" s="168" t="s">
        <v>182</v>
      </c>
      <c r="E43" s="169" t="s">
        <v>169</v>
      </c>
      <c r="F43" s="1"/>
    </row>
    <row r="44" spans="1:6" s="87" customFormat="1" x14ac:dyDescent="0.2">
      <c r="A44" s="158">
        <v>43882</v>
      </c>
      <c r="B44" s="170">
        <v>38.700000000000003</v>
      </c>
      <c r="C44" s="168" t="s">
        <v>175</v>
      </c>
      <c r="D44" s="168" t="s">
        <v>179</v>
      </c>
      <c r="E44" s="169" t="s">
        <v>173</v>
      </c>
      <c r="F44" s="1"/>
    </row>
    <row r="45" spans="1:6" s="87" customFormat="1" ht="15.75" customHeight="1" x14ac:dyDescent="0.2">
      <c r="A45" s="158">
        <v>43882</v>
      </c>
      <c r="B45" s="170">
        <v>76.33</v>
      </c>
      <c r="C45" s="168" t="s">
        <v>175</v>
      </c>
      <c r="D45" s="168" t="s">
        <v>176</v>
      </c>
      <c r="E45" s="169" t="s">
        <v>169</v>
      </c>
      <c r="F45" s="1"/>
    </row>
    <row r="46" spans="1:6" s="87" customFormat="1" ht="14.25" customHeight="1" x14ac:dyDescent="0.2">
      <c r="A46" s="158">
        <v>43882</v>
      </c>
      <c r="B46" s="170">
        <v>111.8</v>
      </c>
      <c r="C46" s="168" t="s">
        <v>175</v>
      </c>
      <c r="D46" s="168" t="s">
        <v>177</v>
      </c>
      <c r="E46" s="169" t="s">
        <v>169</v>
      </c>
      <c r="F46" s="1"/>
    </row>
    <row r="47" spans="1:6" s="87" customFormat="1" x14ac:dyDescent="0.2">
      <c r="A47" s="158">
        <v>43882</v>
      </c>
      <c r="B47" s="170">
        <v>53.97</v>
      </c>
      <c r="C47" s="168" t="s">
        <v>175</v>
      </c>
      <c r="D47" s="168" t="s">
        <v>178</v>
      </c>
      <c r="E47" s="169" t="s">
        <v>173</v>
      </c>
      <c r="F47" s="1"/>
    </row>
    <row r="48" spans="1:6" s="87" customFormat="1" x14ac:dyDescent="0.2">
      <c r="A48" s="158">
        <v>43887</v>
      </c>
      <c r="B48" s="170">
        <v>540.96</v>
      </c>
      <c r="C48" s="168" t="s">
        <v>180</v>
      </c>
      <c r="D48" s="168" t="s">
        <v>182</v>
      </c>
      <c r="E48" s="169" t="s">
        <v>169</v>
      </c>
      <c r="F48" s="1"/>
    </row>
    <row r="49" spans="1:6" s="87" customFormat="1" x14ac:dyDescent="0.2">
      <c r="A49" s="158">
        <v>43887</v>
      </c>
      <c r="B49" s="170">
        <v>38.06</v>
      </c>
      <c r="C49" s="168" t="s">
        <v>180</v>
      </c>
      <c r="D49" s="168" t="s">
        <v>179</v>
      </c>
      <c r="E49" s="169" t="s">
        <v>173</v>
      </c>
      <c r="F49" s="1"/>
    </row>
    <row r="50" spans="1:6" s="87" customFormat="1" x14ac:dyDescent="0.2">
      <c r="A50" s="158">
        <v>43887</v>
      </c>
      <c r="B50" s="170">
        <v>43</v>
      </c>
      <c r="C50" s="168" t="s">
        <v>180</v>
      </c>
      <c r="D50" s="168" t="s">
        <v>186</v>
      </c>
      <c r="E50" s="169" t="s">
        <v>173</v>
      </c>
      <c r="F50" s="1"/>
    </row>
    <row r="51" spans="1:6" s="87" customFormat="1" x14ac:dyDescent="0.2">
      <c r="A51" s="158">
        <v>43888</v>
      </c>
      <c r="B51" s="170">
        <v>618.55999999999995</v>
      </c>
      <c r="C51" s="168" t="s">
        <v>181</v>
      </c>
      <c r="D51" s="168" t="s">
        <v>182</v>
      </c>
      <c r="E51" s="169" t="s">
        <v>169</v>
      </c>
      <c r="F51" s="1"/>
    </row>
    <row r="52" spans="1:6" s="87" customFormat="1" x14ac:dyDescent="0.2">
      <c r="A52" s="158">
        <v>43888</v>
      </c>
      <c r="B52" s="170">
        <v>37.630000000000003</v>
      </c>
      <c r="C52" s="168" t="s">
        <v>181</v>
      </c>
      <c r="D52" s="168" t="s">
        <v>179</v>
      </c>
      <c r="E52" s="169" t="s">
        <v>173</v>
      </c>
      <c r="F52" s="1"/>
    </row>
    <row r="53" spans="1:6" s="87" customFormat="1" x14ac:dyDescent="0.2">
      <c r="A53" s="158">
        <v>43888</v>
      </c>
      <c r="B53" s="170">
        <v>46.66</v>
      </c>
      <c r="C53" s="168" t="s">
        <v>181</v>
      </c>
      <c r="D53" s="168" t="s">
        <v>178</v>
      </c>
      <c r="E53" s="169" t="s">
        <v>173</v>
      </c>
      <c r="F53" s="1"/>
    </row>
    <row r="54" spans="1:6" s="87" customFormat="1" x14ac:dyDescent="0.2">
      <c r="A54" s="158">
        <v>43889</v>
      </c>
      <c r="B54" s="170">
        <v>550.17999999999995</v>
      </c>
      <c r="C54" s="168" t="s">
        <v>187</v>
      </c>
      <c r="D54" s="168" t="s">
        <v>183</v>
      </c>
      <c r="E54" s="169" t="s">
        <v>194</v>
      </c>
      <c r="F54" s="1"/>
    </row>
    <row r="55" spans="1:6" s="87" customFormat="1" x14ac:dyDescent="0.2">
      <c r="A55" s="158">
        <v>43889</v>
      </c>
      <c r="B55" s="170">
        <v>37.840000000000003</v>
      </c>
      <c r="C55" s="168" t="s">
        <v>188</v>
      </c>
      <c r="D55" s="168" t="s">
        <v>179</v>
      </c>
      <c r="E55" s="169" t="s">
        <v>173</v>
      </c>
      <c r="F55" s="1"/>
    </row>
    <row r="56" spans="1:6" s="87" customFormat="1" x14ac:dyDescent="0.2">
      <c r="A56" s="158">
        <v>43889</v>
      </c>
      <c r="B56" s="170">
        <v>49.67</v>
      </c>
      <c r="C56" s="168" t="s">
        <v>188</v>
      </c>
      <c r="D56" s="168" t="s">
        <v>178</v>
      </c>
      <c r="E56" s="169" t="s">
        <v>173</v>
      </c>
      <c r="F56" s="1"/>
    </row>
    <row r="57" spans="1:6" s="87" customFormat="1" ht="15" customHeight="1" x14ac:dyDescent="0.2">
      <c r="A57" s="158">
        <v>43891</v>
      </c>
      <c r="B57" s="170">
        <v>668.84</v>
      </c>
      <c r="C57" s="168" t="s">
        <v>197</v>
      </c>
      <c r="D57" s="168" t="s">
        <v>198</v>
      </c>
      <c r="E57" s="169" t="s">
        <v>173</v>
      </c>
      <c r="F57" s="1"/>
    </row>
    <row r="58" spans="1:6" s="87" customFormat="1" x14ac:dyDescent="0.2">
      <c r="A58" s="158">
        <v>43895</v>
      </c>
      <c r="B58" s="170">
        <v>677.14</v>
      </c>
      <c r="C58" s="168" t="s">
        <v>184</v>
      </c>
      <c r="D58" s="168" t="s">
        <v>183</v>
      </c>
      <c r="E58" s="169" t="s">
        <v>194</v>
      </c>
      <c r="F58" s="1"/>
    </row>
    <row r="59" spans="1:6" s="87" customFormat="1" x14ac:dyDescent="0.2">
      <c r="A59" s="158">
        <v>43895</v>
      </c>
      <c r="B59" s="170">
        <v>38.92</v>
      </c>
      <c r="C59" s="168" t="s">
        <v>184</v>
      </c>
      <c r="D59" s="168" t="s">
        <v>179</v>
      </c>
      <c r="E59" s="169" t="s">
        <v>173</v>
      </c>
      <c r="F59" s="1"/>
    </row>
    <row r="60" spans="1:6" s="87" customFormat="1" x14ac:dyDescent="0.2">
      <c r="A60" s="158">
        <v>43895</v>
      </c>
      <c r="B60" s="170">
        <v>48.16</v>
      </c>
      <c r="C60" s="168" t="s">
        <v>184</v>
      </c>
      <c r="D60" s="168" t="s">
        <v>178</v>
      </c>
      <c r="E60" s="169" t="s">
        <v>173</v>
      </c>
      <c r="F60" s="1"/>
    </row>
    <row r="61" spans="1:6" s="87" customFormat="1" x14ac:dyDescent="0.2">
      <c r="A61" s="158">
        <v>43903</v>
      </c>
      <c r="B61" s="170">
        <v>458.16</v>
      </c>
      <c r="C61" s="168" t="s">
        <v>195</v>
      </c>
      <c r="D61" s="168" t="s">
        <v>182</v>
      </c>
      <c r="E61" s="169" t="s">
        <v>169</v>
      </c>
      <c r="F61" s="1"/>
    </row>
    <row r="62" spans="1:6" s="87" customFormat="1" x14ac:dyDescent="0.2">
      <c r="A62" s="158">
        <v>43903</v>
      </c>
      <c r="B62" s="170">
        <v>37.840000000000003</v>
      </c>
      <c r="C62" s="168" t="s">
        <v>195</v>
      </c>
      <c r="D62" s="168" t="s">
        <v>179</v>
      </c>
      <c r="E62" s="169" t="s">
        <v>173</v>
      </c>
      <c r="F62" s="1"/>
    </row>
    <row r="63" spans="1:6" s="87" customFormat="1" x14ac:dyDescent="0.2">
      <c r="A63" s="158">
        <v>43903</v>
      </c>
      <c r="B63" s="170">
        <v>41.71</v>
      </c>
      <c r="C63" s="168" t="s">
        <v>195</v>
      </c>
      <c r="D63" s="168" t="s">
        <v>178</v>
      </c>
      <c r="E63" s="169" t="s">
        <v>173</v>
      </c>
      <c r="F63" s="1"/>
    </row>
    <row r="64" spans="1:6" s="87" customFormat="1" x14ac:dyDescent="0.2">
      <c r="A64" s="158">
        <v>43909</v>
      </c>
      <c r="B64" s="170">
        <v>205.92</v>
      </c>
      <c r="C64" s="168" t="s">
        <v>197</v>
      </c>
      <c r="D64" s="168" t="s">
        <v>182</v>
      </c>
      <c r="E64" s="169" t="s">
        <v>169</v>
      </c>
      <c r="F64" s="1"/>
    </row>
    <row r="65" spans="1:6" s="87" customFormat="1" x14ac:dyDescent="0.2">
      <c r="A65" s="158">
        <v>43909</v>
      </c>
      <c r="B65" s="170">
        <v>43</v>
      </c>
      <c r="C65" s="168" t="s">
        <v>197</v>
      </c>
      <c r="D65" s="168" t="s">
        <v>207</v>
      </c>
      <c r="E65" s="169" t="s">
        <v>173</v>
      </c>
      <c r="F65" s="1"/>
    </row>
    <row r="66" spans="1:6" s="87" customFormat="1" x14ac:dyDescent="0.2">
      <c r="A66" s="158">
        <v>43909</v>
      </c>
      <c r="B66" s="170">
        <v>43</v>
      </c>
      <c r="C66" s="168" t="s">
        <v>197</v>
      </c>
      <c r="D66" s="168" t="s">
        <v>208</v>
      </c>
      <c r="E66" s="169" t="s">
        <v>173</v>
      </c>
      <c r="F66" s="1"/>
    </row>
    <row r="67" spans="1:6" s="87" customFormat="1" x14ac:dyDescent="0.2">
      <c r="A67" s="158">
        <v>43994</v>
      </c>
      <c r="B67" s="170">
        <v>38.06</v>
      </c>
      <c r="C67" s="168" t="s">
        <v>199</v>
      </c>
      <c r="D67" s="168" t="s">
        <v>193</v>
      </c>
      <c r="E67" s="169" t="s">
        <v>173</v>
      </c>
      <c r="F67" s="1"/>
    </row>
    <row r="68" spans="1:6" s="87" customFormat="1" x14ac:dyDescent="0.2">
      <c r="A68" s="158">
        <v>43994</v>
      </c>
      <c r="B68" s="170">
        <v>367.39</v>
      </c>
      <c r="C68" s="168" t="s">
        <v>199</v>
      </c>
      <c r="D68" s="168" t="s">
        <v>182</v>
      </c>
      <c r="E68" s="169" t="s">
        <v>169</v>
      </c>
      <c r="F68" s="1"/>
    </row>
    <row r="69" spans="1:6" s="87" customFormat="1" x14ac:dyDescent="0.2">
      <c r="A69" s="158">
        <v>43994</v>
      </c>
      <c r="B69" s="170">
        <v>97.83</v>
      </c>
      <c r="C69" s="168" t="s">
        <v>199</v>
      </c>
      <c r="D69" s="168" t="s">
        <v>200</v>
      </c>
      <c r="E69" s="169" t="s">
        <v>169</v>
      </c>
      <c r="F69" s="1"/>
    </row>
    <row r="70" spans="1:6" s="87" customFormat="1" x14ac:dyDescent="0.2">
      <c r="A70" s="158">
        <v>43994</v>
      </c>
      <c r="B70" s="170">
        <v>86</v>
      </c>
      <c r="C70" s="168" t="s">
        <v>199</v>
      </c>
      <c r="D70" s="168" t="s">
        <v>177</v>
      </c>
      <c r="E70" s="169" t="s">
        <v>169</v>
      </c>
      <c r="F70" s="1"/>
    </row>
    <row r="71" spans="1:6" s="87" customFormat="1" x14ac:dyDescent="0.2">
      <c r="A71" s="158">
        <v>43994</v>
      </c>
      <c r="B71" s="170">
        <v>44.94</v>
      </c>
      <c r="C71" s="168" t="s">
        <v>199</v>
      </c>
      <c r="D71" s="168" t="s">
        <v>178</v>
      </c>
      <c r="E71" s="169" t="s">
        <v>173</v>
      </c>
      <c r="F71" s="1"/>
    </row>
    <row r="72" spans="1:6" s="87" customFormat="1" x14ac:dyDescent="0.2">
      <c r="A72" s="158">
        <v>44005</v>
      </c>
      <c r="B72" s="170">
        <v>37.630000000000003</v>
      </c>
      <c r="C72" s="168" t="s">
        <v>206</v>
      </c>
      <c r="D72" s="168" t="s">
        <v>179</v>
      </c>
      <c r="E72" s="169" t="s">
        <v>173</v>
      </c>
      <c r="F72" s="1"/>
    </row>
    <row r="73" spans="1:6" s="87" customFormat="1" x14ac:dyDescent="0.2">
      <c r="A73" s="158">
        <v>44005</v>
      </c>
      <c r="B73" s="170">
        <v>735.08</v>
      </c>
      <c r="C73" s="168" t="s">
        <v>206</v>
      </c>
      <c r="D73" s="168" t="s">
        <v>182</v>
      </c>
      <c r="E73" s="169" t="s">
        <v>169</v>
      </c>
      <c r="F73" s="1"/>
    </row>
    <row r="74" spans="1:6" s="87" customFormat="1" x14ac:dyDescent="0.2">
      <c r="A74" s="158">
        <v>44005</v>
      </c>
      <c r="B74" s="170">
        <v>43</v>
      </c>
      <c r="C74" s="168" t="s">
        <v>206</v>
      </c>
      <c r="D74" s="168" t="s">
        <v>178</v>
      </c>
      <c r="E74" s="169" t="s">
        <v>173</v>
      </c>
      <c r="F74" s="1"/>
    </row>
    <row r="75" spans="1:6" s="87" customFormat="1" x14ac:dyDescent="0.2">
      <c r="A75" s="158">
        <v>44008</v>
      </c>
      <c r="B75" s="171">
        <v>37.630000000000003</v>
      </c>
      <c r="C75" s="168" t="s">
        <v>196</v>
      </c>
      <c r="D75" s="168" t="s">
        <v>193</v>
      </c>
      <c r="E75" s="169" t="s">
        <v>173</v>
      </c>
      <c r="F75" s="1"/>
    </row>
    <row r="76" spans="1:6" s="87" customFormat="1" x14ac:dyDescent="0.2">
      <c r="A76" s="158">
        <v>44008</v>
      </c>
      <c r="B76" s="171">
        <v>427.19</v>
      </c>
      <c r="C76" s="168" t="s">
        <v>196</v>
      </c>
      <c r="D76" s="168" t="s">
        <v>182</v>
      </c>
      <c r="E76" s="169" t="s">
        <v>169</v>
      </c>
      <c r="F76" s="1"/>
    </row>
    <row r="77" spans="1:6" s="87" customFormat="1" x14ac:dyDescent="0.2">
      <c r="A77" s="158">
        <v>44008</v>
      </c>
      <c r="B77" s="171">
        <v>111.59</v>
      </c>
      <c r="C77" s="168" t="s">
        <v>196</v>
      </c>
      <c r="D77" s="168" t="s">
        <v>200</v>
      </c>
      <c r="E77" s="169" t="s">
        <v>169</v>
      </c>
      <c r="F77" s="1"/>
    </row>
    <row r="78" spans="1:6" s="87" customFormat="1" x14ac:dyDescent="0.2">
      <c r="A78" s="158">
        <v>44008</v>
      </c>
      <c r="B78" s="170">
        <v>73.099999999999994</v>
      </c>
      <c r="C78" s="168" t="s">
        <v>196</v>
      </c>
      <c r="D78" s="168" t="s">
        <v>177</v>
      </c>
      <c r="E78" s="169" t="s">
        <v>169</v>
      </c>
      <c r="F78" s="1"/>
    </row>
    <row r="79" spans="1:6" s="87" customFormat="1" x14ac:dyDescent="0.2">
      <c r="A79" s="158">
        <v>44008</v>
      </c>
      <c r="B79" s="171">
        <v>60.85</v>
      </c>
      <c r="C79" s="168" t="s">
        <v>196</v>
      </c>
      <c r="D79" s="168" t="s">
        <v>178</v>
      </c>
      <c r="E79" s="169" t="s">
        <v>173</v>
      </c>
      <c r="F79" s="1"/>
    </row>
    <row r="80" spans="1:6" s="87" customFormat="1" x14ac:dyDescent="0.2">
      <c r="A80" s="158"/>
      <c r="B80" s="171"/>
      <c r="C80" s="168"/>
      <c r="D80" s="168"/>
      <c r="E80" s="169"/>
      <c r="F80" s="1"/>
    </row>
    <row r="81" spans="1:6" s="87" customFormat="1" x14ac:dyDescent="0.2">
      <c r="A81" s="163"/>
      <c r="B81" s="171"/>
      <c r="C81" s="168"/>
      <c r="D81" s="168"/>
      <c r="E81" s="169"/>
      <c r="F81" s="1"/>
    </row>
    <row r="82" spans="1:6" s="87" customFormat="1" hidden="1" x14ac:dyDescent="0.2">
      <c r="A82" s="147"/>
      <c r="B82" s="148"/>
      <c r="C82" s="149"/>
      <c r="D82" s="149"/>
      <c r="E82" s="150"/>
      <c r="F82" s="1"/>
    </row>
    <row r="83" spans="1:6" ht="19.5" customHeight="1" x14ac:dyDescent="0.2">
      <c r="A83" s="107" t="s">
        <v>125</v>
      </c>
      <c r="B83" s="108">
        <f>SUM(B26:B82)</f>
        <v>10657.66</v>
      </c>
      <c r="C83" s="157" t="str">
        <f>IF(SUBTOTAL(3,B26:B82)=SUBTOTAL(103,B26:B82),'Summary and sign-off'!$A$48,'Summary and sign-off'!$A$49)</f>
        <v>Check - there are no hidden rows with data</v>
      </c>
      <c r="D83" s="185" t="str">
        <f>IF('Summary and sign-off'!F56='Summary and sign-off'!F54,'Summary and sign-off'!A51,'Summary and sign-off'!A50)</f>
        <v>Check - each entry provides sufficient information</v>
      </c>
      <c r="E83" s="185"/>
      <c r="F83" s="46"/>
    </row>
    <row r="84" spans="1:6" ht="10.5" customHeight="1" x14ac:dyDescent="0.2">
      <c r="A84" s="27"/>
      <c r="B84" s="22"/>
      <c r="C84" s="27"/>
      <c r="D84" s="27"/>
      <c r="E84" s="27"/>
      <c r="F84" s="27"/>
    </row>
    <row r="85" spans="1:6" ht="24.75" customHeight="1" x14ac:dyDescent="0.2">
      <c r="A85" s="186" t="s">
        <v>126</v>
      </c>
      <c r="B85" s="186"/>
      <c r="C85" s="186"/>
      <c r="D85" s="186"/>
      <c r="E85" s="186"/>
      <c r="F85" s="46"/>
    </row>
    <row r="86" spans="1:6" ht="27" customHeight="1" x14ac:dyDescent="0.2">
      <c r="A86" s="35" t="s">
        <v>117</v>
      </c>
      <c r="B86" s="35" t="s">
        <v>62</v>
      </c>
      <c r="C86" s="35" t="s">
        <v>127</v>
      </c>
      <c r="D86" s="35" t="s">
        <v>128</v>
      </c>
      <c r="E86" s="35" t="s">
        <v>121</v>
      </c>
      <c r="F86" s="49"/>
    </row>
    <row r="87" spans="1:6" s="87" customFormat="1" hidden="1" x14ac:dyDescent="0.2">
      <c r="A87" s="133"/>
      <c r="B87" s="134"/>
      <c r="C87" s="135"/>
      <c r="D87" s="135"/>
      <c r="E87" s="136"/>
      <c r="F87" s="1"/>
    </row>
    <row r="88" spans="1:6" s="87" customFormat="1" x14ac:dyDescent="0.2">
      <c r="A88" s="158">
        <v>43844</v>
      </c>
      <c r="B88" s="170">
        <v>45</v>
      </c>
      <c r="C88" s="168" t="s">
        <v>212</v>
      </c>
      <c r="D88" s="168" t="s">
        <v>209</v>
      </c>
      <c r="E88" s="169" t="s">
        <v>173</v>
      </c>
      <c r="F88" s="1"/>
    </row>
    <row r="89" spans="1:6" s="87" customFormat="1" x14ac:dyDescent="0.2">
      <c r="A89" s="158">
        <v>43867</v>
      </c>
      <c r="B89" s="172">
        <v>32.9</v>
      </c>
      <c r="C89" s="168" t="s">
        <v>189</v>
      </c>
      <c r="D89" s="168" t="s">
        <v>201</v>
      </c>
      <c r="E89" s="169" t="s">
        <v>173</v>
      </c>
      <c r="F89" s="1"/>
    </row>
    <row r="90" spans="1:6" s="87" customFormat="1" x14ac:dyDescent="0.2">
      <c r="A90" s="158">
        <v>43867</v>
      </c>
      <c r="B90" s="170">
        <v>15.7</v>
      </c>
      <c r="C90" s="168" t="s">
        <v>189</v>
      </c>
      <c r="D90" s="168" t="s">
        <v>190</v>
      </c>
      <c r="E90" s="169" t="s">
        <v>173</v>
      </c>
      <c r="F90" s="1"/>
    </row>
    <row r="91" spans="1:6" s="87" customFormat="1" x14ac:dyDescent="0.2">
      <c r="A91" s="163" t="s">
        <v>211</v>
      </c>
      <c r="B91" s="170">
        <v>318.64999999999998</v>
      </c>
      <c r="C91" s="168" t="s">
        <v>217</v>
      </c>
      <c r="D91" s="168" t="s">
        <v>209</v>
      </c>
      <c r="E91" s="169" t="s">
        <v>173</v>
      </c>
      <c r="F91" s="1"/>
    </row>
    <row r="92" spans="1:6" s="87" customFormat="1" x14ac:dyDescent="0.2">
      <c r="A92" s="163" t="s">
        <v>210</v>
      </c>
      <c r="B92" s="170">
        <v>265.64999999999998</v>
      </c>
      <c r="C92" s="168" t="s">
        <v>212</v>
      </c>
      <c r="D92" s="168" t="s">
        <v>209</v>
      </c>
      <c r="E92" s="169" t="s">
        <v>173</v>
      </c>
      <c r="F92" s="1"/>
    </row>
    <row r="93" spans="1:6" s="87" customFormat="1" x14ac:dyDescent="0.2">
      <c r="A93" s="163" t="s">
        <v>213</v>
      </c>
      <c r="B93" s="170">
        <v>69</v>
      </c>
      <c r="C93" s="168" t="s">
        <v>212</v>
      </c>
      <c r="D93" s="168" t="s">
        <v>209</v>
      </c>
      <c r="E93" s="169" t="s">
        <v>173</v>
      </c>
      <c r="F93" s="1"/>
    </row>
    <row r="94" spans="1:6" s="87" customFormat="1" x14ac:dyDescent="0.2">
      <c r="A94" s="163" t="s">
        <v>215</v>
      </c>
      <c r="B94" s="170">
        <v>46</v>
      </c>
      <c r="C94" s="168" t="s">
        <v>212</v>
      </c>
      <c r="D94" s="168" t="s">
        <v>209</v>
      </c>
      <c r="E94" s="169" t="s">
        <v>173</v>
      </c>
      <c r="F94" s="1"/>
    </row>
    <row r="95" spans="1:6" s="87" customFormat="1" x14ac:dyDescent="0.2">
      <c r="A95" s="163" t="s">
        <v>214</v>
      </c>
      <c r="B95" s="170">
        <v>121.9</v>
      </c>
      <c r="C95" s="168" t="s">
        <v>216</v>
      </c>
      <c r="D95" s="168" t="s">
        <v>209</v>
      </c>
      <c r="E95" s="169" t="s">
        <v>173</v>
      </c>
      <c r="F95" s="1"/>
    </row>
    <row r="96" spans="1:6" s="87" customFormat="1" x14ac:dyDescent="0.2">
      <c r="A96" s="163"/>
      <c r="B96" s="170"/>
      <c r="C96" s="168"/>
      <c r="D96" s="168"/>
      <c r="E96" s="169"/>
      <c r="F96" s="1"/>
    </row>
    <row r="97" spans="1:6" s="87" customFormat="1" x14ac:dyDescent="0.2">
      <c r="A97" s="163"/>
      <c r="B97" s="164"/>
      <c r="C97" s="168"/>
      <c r="D97" s="168"/>
      <c r="E97" s="169"/>
      <c r="F97" s="1"/>
    </row>
    <row r="98" spans="1:6" s="87" customFormat="1" hidden="1" x14ac:dyDescent="0.2">
      <c r="A98" s="133"/>
      <c r="B98" s="134"/>
      <c r="C98" s="135"/>
      <c r="D98" s="135"/>
      <c r="E98" s="136"/>
      <c r="F98" s="1"/>
    </row>
    <row r="99" spans="1:6" ht="19.5" customHeight="1" x14ac:dyDescent="0.2">
      <c r="A99" s="107" t="s">
        <v>129</v>
      </c>
      <c r="B99" s="108">
        <f>SUM(B87:B98)</f>
        <v>914.8</v>
      </c>
      <c r="C99" s="157" t="str">
        <f>IF(SUBTOTAL(3,B87:B98)=SUBTOTAL(103,B87:B98),'Summary and sign-off'!$A$48,'Summary and sign-off'!$A$49)</f>
        <v>Check - there are no hidden rows with data</v>
      </c>
      <c r="D99" s="185" t="str">
        <f>IF('Summary and sign-off'!F57='Summary and sign-off'!F54,'Summary and sign-off'!A51,'Summary and sign-off'!A50)</f>
        <v>Check - each entry provides sufficient information</v>
      </c>
      <c r="E99" s="185"/>
      <c r="F99" s="46"/>
    </row>
    <row r="100" spans="1:6" ht="10.5" customHeight="1" x14ac:dyDescent="0.2">
      <c r="A100" s="27"/>
      <c r="B100" s="92"/>
      <c r="C100" s="22"/>
      <c r="D100" s="27"/>
      <c r="E100" s="27"/>
      <c r="F100" s="27"/>
    </row>
    <row r="101" spans="1:6" ht="34.5" customHeight="1" x14ac:dyDescent="0.2">
      <c r="A101" s="50" t="s">
        <v>130</v>
      </c>
      <c r="B101" s="93">
        <f>B22+B83+B99</f>
        <v>11580.769999999999</v>
      </c>
      <c r="C101" s="51"/>
      <c r="D101" s="51"/>
      <c r="E101" s="51"/>
      <c r="F101" s="26"/>
    </row>
    <row r="102" spans="1:6" x14ac:dyDescent="0.2">
      <c r="A102" s="27"/>
      <c r="B102" s="22"/>
      <c r="C102" s="27"/>
      <c r="D102" s="27"/>
      <c r="E102" s="27"/>
      <c r="F102" s="27"/>
    </row>
    <row r="103" spans="1:6" x14ac:dyDescent="0.2">
      <c r="A103" s="52" t="s">
        <v>73</v>
      </c>
      <c r="B103" s="25"/>
      <c r="C103" s="26"/>
      <c r="D103" s="26"/>
      <c r="E103" s="26"/>
      <c r="F103" s="27"/>
    </row>
    <row r="104" spans="1:6" ht="12.6" customHeight="1" x14ac:dyDescent="0.2">
      <c r="A104" s="23" t="s">
        <v>131</v>
      </c>
      <c r="B104" s="53"/>
      <c r="C104" s="53"/>
      <c r="D104" s="32"/>
      <c r="E104" s="32"/>
      <c r="F104" s="27"/>
    </row>
    <row r="105" spans="1:6" ht="12.95" customHeight="1" x14ac:dyDescent="0.2">
      <c r="A105" s="31" t="s">
        <v>132</v>
      </c>
      <c r="B105" s="27"/>
      <c r="C105" s="32"/>
      <c r="D105" s="27"/>
      <c r="E105" s="32"/>
      <c r="F105" s="27"/>
    </row>
    <row r="106" spans="1:6" x14ac:dyDescent="0.2">
      <c r="A106" s="31" t="s">
        <v>133</v>
      </c>
      <c r="B106" s="32"/>
      <c r="C106" s="32"/>
      <c r="D106" s="32"/>
      <c r="E106" s="54"/>
      <c r="F106" s="46"/>
    </row>
    <row r="107" spans="1:6" x14ac:dyDescent="0.2">
      <c r="A107" s="23" t="s">
        <v>79</v>
      </c>
      <c r="B107" s="25"/>
      <c r="C107" s="26"/>
      <c r="D107" s="26"/>
      <c r="E107" s="26"/>
      <c r="F107" s="27"/>
    </row>
    <row r="108" spans="1:6" ht="12.95" customHeight="1" x14ac:dyDescent="0.2">
      <c r="A108" s="31" t="s">
        <v>134</v>
      </c>
      <c r="B108" s="27"/>
      <c r="C108" s="32"/>
      <c r="D108" s="27"/>
      <c r="E108" s="32"/>
      <c r="F108" s="27"/>
    </row>
    <row r="109" spans="1:6" x14ac:dyDescent="0.2">
      <c r="A109" s="31" t="s">
        <v>135</v>
      </c>
      <c r="B109" s="32"/>
      <c r="C109" s="32"/>
      <c r="D109" s="32"/>
      <c r="E109" s="54"/>
      <c r="F109" s="46"/>
    </row>
    <row r="110" spans="1:6" x14ac:dyDescent="0.2">
      <c r="A110" s="36" t="s">
        <v>136</v>
      </c>
      <c r="B110" s="36"/>
      <c r="C110" s="36"/>
      <c r="D110" s="36"/>
      <c r="E110" s="54"/>
      <c r="F110" s="46"/>
    </row>
    <row r="111" spans="1:6" x14ac:dyDescent="0.2">
      <c r="A111" s="40"/>
      <c r="B111" s="27"/>
      <c r="C111" s="27"/>
      <c r="D111" s="27"/>
      <c r="E111" s="46"/>
      <c r="F111" s="46"/>
    </row>
    <row r="112" spans="1:6" hidden="1" x14ac:dyDescent="0.2">
      <c r="A112" s="40"/>
      <c r="B112" s="27"/>
      <c r="C112" s="27"/>
      <c r="D112" s="27"/>
      <c r="E112" s="46"/>
      <c r="F112" s="46"/>
    </row>
    <row r="113" spans="1:6" hidden="1" x14ac:dyDescent="0.2"/>
    <row r="114" spans="1:6" hidden="1" x14ac:dyDescent="0.2"/>
    <row r="115" spans="1:6" hidden="1" x14ac:dyDescent="0.2"/>
    <row r="116" spans="1:6" hidden="1" x14ac:dyDescent="0.2"/>
    <row r="117" spans="1:6" ht="12.75" hidden="1" customHeight="1" x14ac:dyDescent="0.2"/>
    <row r="118" spans="1:6" hidden="1" x14ac:dyDescent="0.2"/>
    <row r="119" spans="1:6" hidden="1" x14ac:dyDescent="0.2"/>
    <row r="120" spans="1:6" hidden="1" x14ac:dyDescent="0.2">
      <c r="A120" s="55"/>
      <c r="B120" s="46"/>
      <c r="C120" s="46"/>
      <c r="D120" s="46"/>
      <c r="E120" s="46"/>
      <c r="F120" s="46"/>
    </row>
    <row r="121" spans="1:6" hidden="1" x14ac:dyDescent="0.2">
      <c r="A121" s="55"/>
      <c r="B121" s="46"/>
      <c r="C121" s="46"/>
      <c r="D121" s="46"/>
      <c r="E121" s="46"/>
      <c r="F121" s="46"/>
    </row>
    <row r="122" spans="1:6" hidden="1" x14ac:dyDescent="0.2">
      <c r="A122" s="55"/>
      <c r="B122" s="46"/>
      <c r="C122" s="46"/>
      <c r="D122" s="46"/>
      <c r="E122" s="46"/>
      <c r="F122" s="46"/>
    </row>
    <row r="123" spans="1:6" hidden="1" x14ac:dyDescent="0.2">
      <c r="A123" s="55"/>
      <c r="B123" s="46"/>
      <c r="C123" s="46"/>
      <c r="D123" s="46"/>
      <c r="E123" s="46"/>
      <c r="F123" s="46"/>
    </row>
    <row r="124" spans="1:6" hidden="1" x14ac:dyDescent="0.2">
      <c r="A124" s="55"/>
      <c r="B124" s="46"/>
      <c r="C124" s="46"/>
      <c r="D124" s="46"/>
      <c r="E124" s="46"/>
      <c r="F124" s="46"/>
    </row>
    <row r="125" spans="1:6" hidden="1" x14ac:dyDescent="0.2"/>
    <row r="126" spans="1:6" hidden="1" x14ac:dyDescent="0.2"/>
    <row r="127" spans="1:6" hidden="1" x14ac:dyDescent="0.2"/>
    <row r="128" spans="1:6" hidden="1" x14ac:dyDescent="0.2"/>
    <row r="129" hidden="1" x14ac:dyDescent="0.2"/>
    <row r="130" hidden="1" x14ac:dyDescent="0.2"/>
    <row r="131" hidden="1" x14ac:dyDescent="0.2"/>
    <row r="132" hidden="1"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sheetData>
  <sheetProtection formatCells="0" formatRows="0" insertColumns="0" insertRows="0" deleteRows="0"/>
  <mergeCells count="15">
    <mergeCell ref="B7:E7"/>
    <mergeCell ref="B5:E5"/>
    <mergeCell ref="D99:E99"/>
    <mergeCell ref="A1:E1"/>
    <mergeCell ref="A24:E24"/>
    <mergeCell ref="A85:E85"/>
    <mergeCell ref="B2:E2"/>
    <mergeCell ref="B3:E3"/>
    <mergeCell ref="B4:E4"/>
    <mergeCell ref="A8:E8"/>
    <mergeCell ref="A9:E9"/>
    <mergeCell ref="B6:E6"/>
    <mergeCell ref="D22:E22"/>
    <mergeCell ref="D83:E83"/>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81:A82 A12:A13 A21 A87:A89 A98">
      <formula1>$B$4</formula1>
      <formula2>$B$5</formula2>
    </dataValidation>
    <dataValidation allowBlank="1" showInputMessage="1" showErrorMessage="1" prompt="Insert additional rows as needed:_x000a_- 'right click' on a row number (left of screen)_x000a_- select 'Insert' (this will insert a row above it)" sqref="A86 A25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7:A80 A14:A20 A90:A92 A93:A97">
      <formula1>$B$4</formula1>
      <formula2>$B$5</formula2>
    </dataValidation>
  </dataValidations>
  <pageMargins left="0.70866141732283472" right="0.51181102362204722" top="0.74803149606299213" bottom="0.74803149606299213" header="0.31496062992125984" footer="0.31496062992125984"/>
  <pageSetup paperSize="8" scale="70" fitToHeight="0" orientation="portrait"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B15:B21 B26:B82 B12 B87:B92 B93:B98</xm:sqref>
        </x14:dataValidation>
        <x14:dataValidation type="decimal" operator="greaterThan" allowBlank="1" showInputMessage="1" showErrorMessage="1" error="This cell must contain a dollar figure">
          <x14:formula1>
            <xm:f>'C:\Users\js0944\AppData\Local\Microsoft\Windows\INetCache\Content.Outlook\8OM1EYYJ\[Copy of CE Expenses February 2020 - June 2020 Working Document for CS - Michelle to add more info.xlsx]Summary and sign-off'!#REF!</xm:f>
          </x14:formula1>
          <xm:sqref>B13:B14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topLeftCell="A5" zoomScaleNormal="100" workbookViewId="0">
      <selection activeCell="B17" sqref="B1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80" t="s">
        <v>109</v>
      </c>
      <c r="B1" s="180"/>
      <c r="C1" s="180"/>
      <c r="D1" s="180"/>
      <c r="E1" s="180"/>
      <c r="F1" s="38"/>
    </row>
    <row r="2" spans="1:6" ht="21" customHeight="1" x14ac:dyDescent="0.2">
      <c r="A2" s="4" t="s">
        <v>52</v>
      </c>
      <c r="B2" s="184" t="s">
        <v>171</v>
      </c>
      <c r="C2" s="184"/>
      <c r="D2" s="184"/>
      <c r="E2" s="184"/>
      <c r="F2" s="38"/>
    </row>
    <row r="3" spans="1:6" ht="21" customHeight="1" x14ac:dyDescent="0.2">
      <c r="A3" s="4" t="s">
        <v>110</v>
      </c>
      <c r="B3" s="184" t="s">
        <v>172</v>
      </c>
      <c r="C3" s="184"/>
      <c r="D3" s="184"/>
      <c r="E3" s="184"/>
      <c r="F3" s="38"/>
    </row>
    <row r="4" spans="1:6" ht="21" customHeight="1" x14ac:dyDescent="0.2">
      <c r="A4" s="4" t="s">
        <v>111</v>
      </c>
      <c r="B4" s="184">
        <f>'Summary and sign-off'!B4:F4</f>
        <v>43851</v>
      </c>
      <c r="C4" s="184"/>
      <c r="D4" s="184"/>
      <c r="E4" s="184"/>
      <c r="F4" s="38"/>
    </row>
    <row r="5" spans="1:6" ht="21" customHeight="1" x14ac:dyDescent="0.2">
      <c r="A5" s="4" t="s">
        <v>112</v>
      </c>
      <c r="B5" s="184">
        <f>'Summary and sign-off'!B5:F5</f>
        <v>44012</v>
      </c>
      <c r="C5" s="184"/>
      <c r="D5" s="184"/>
      <c r="E5" s="184"/>
      <c r="F5" s="38"/>
    </row>
    <row r="6" spans="1:6" ht="21" customHeight="1" x14ac:dyDescent="0.2">
      <c r="A6" s="4" t="s">
        <v>113</v>
      </c>
      <c r="B6" s="192"/>
      <c r="C6" s="192"/>
      <c r="D6" s="192"/>
      <c r="E6" s="192"/>
      <c r="F6" s="38"/>
    </row>
    <row r="7" spans="1:6" ht="21" customHeight="1" x14ac:dyDescent="0.2">
      <c r="A7" s="4" t="s">
        <v>56</v>
      </c>
      <c r="B7" s="192" t="s">
        <v>83</v>
      </c>
      <c r="C7" s="192"/>
      <c r="D7" s="192"/>
      <c r="E7" s="192"/>
      <c r="F7" s="38"/>
    </row>
    <row r="8" spans="1:6" ht="35.25" customHeight="1" x14ac:dyDescent="0.25">
      <c r="A8" s="195" t="s">
        <v>137</v>
      </c>
      <c r="B8" s="195"/>
      <c r="C8" s="196"/>
      <c r="D8" s="196"/>
      <c r="E8" s="196"/>
      <c r="F8" s="42"/>
    </row>
    <row r="9" spans="1:6" ht="35.25" customHeight="1" x14ac:dyDescent="0.25">
      <c r="A9" s="193" t="s">
        <v>138</v>
      </c>
      <c r="B9" s="194"/>
      <c r="C9" s="194"/>
      <c r="D9" s="194"/>
      <c r="E9" s="194"/>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63"/>
      <c r="B12" s="164"/>
      <c r="C12" s="165"/>
      <c r="D12" s="165"/>
      <c r="E12" s="166"/>
      <c r="F12" s="2"/>
    </row>
    <row r="13" spans="1:6" s="87" customFormat="1" x14ac:dyDescent="0.2">
      <c r="A13" s="163"/>
      <c r="B13" s="164"/>
      <c r="C13" s="165"/>
      <c r="D13" s="165"/>
      <c r="E13" s="166"/>
      <c r="F13" s="2"/>
    </row>
    <row r="14" spans="1:6" s="87" customFormat="1" x14ac:dyDescent="0.2">
      <c r="A14" s="163"/>
      <c r="B14" s="164"/>
      <c r="C14" s="165"/>
      <c r="D14" s="165"/>
      <c r="E14" s="166"/>
      <c r="F14" s="2"/>
    </row>
    <row r="15" spans="1:6" s="87" customFormat="1" x14ac:dyDescent="0.2">
      <c r="A15" s="163"/>
      <c r="B15" s="164"/>
      <c r="C15" s="165"/>
      <c r="D15" s="165"/>
      <c r="E15" s="166"/>
      <c r="F15" s="2"/>
    </row>
    <row r="16" spans="1:6" s="87" customFormat="1" x14ac:dyDescent="0.2">
      <c r="A16" s="163"/>
      <c r="B16" s="164"/>
      <c r="C16" s="165"/>
      <c r="D16" s="165"/>
      <c r="E16" s="166"/>
      <c r="F16" s="2"/>
    </row>
    <row r="17" spans="1:6" s="87" customFormat="1" x14ac:dyDescent="0.2">
      <c r="A17" s="163"/>
      <c r="B17" s="164"/>
      <c r="C17" s="165"/>
      <c r="D17" s="165"/>
      <c r="E17" s="166"/>
      <c r="F17" s="2"/>
    </row>
    <row r="18" spans="1:6" s="87" customFormat="1" x14ac:dyDescent="0.2">
      <c r="A18" s="163"/>
      <c r="B18" s="164"/>
      <c r="C18" s="165"/>
      <c r="D18" s="165"/>
      <c r="E18" s="166"/>
      <c r="F18" s="2"/>
    </row>
    <row r="19" spans="1:6" s="87" customFormat="1" x14ac:dyDescent="0.2">
      <c r="A19" s="163"/>
      <c r="B19" s="164"/>
      <c r="C19" s="165"/>
      <c r="D19" s="165"/>
      <c r="E19" s="166"/>
      <c r="F19" s="2"/>
    </row>
    <row r="20" spans="1:6" s="87" customFormat="1" x14ac:dyDescent="0.2">
      <c r="A20" s="163"/>
      <c r="B20" s="164"/>
      <c r="C20" s="165"/>
      <c r="D20" s="165"/>
      <c r="E20" s="166"/>
      <c r="F20" s="2"/>
    </row>
    <row r="21" spans="1:6" s="87" customFormat="1" x14ac:dyDescent="0.2">
      <c r="A21" s="163"/>
      <c r="B21" s="164"/>
      <c r="C21" s="165"/>
      <c r="D21" s="165"/>
      <c r="E21" s="166"/>
      <c r="F21" s="2"/>
    </row>
    <row r="22" spans="1:6" s="87" customFormat="1" x14ac:dyDescent="0.2">
      <c r="A22" s="167"/>
      <c r="B22" s="164"/>
      <c r="C22" s="165"/>
      <c r="D22" s="165"/>
      <c r="E22" s="166"/>
      <c r="F22" s="2"/>
    </row>
    <row r="23" spans="1:6" s="87" customFormat="1" x14ac:dyDescent="0.2">
      <c r="A23" s="167"/>
      <c r="B23" s="164"/>
      <c r="C23" s="165"/>
      <c r="D23" s="165"/>
      <c r="E23" s="166"/>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85" t="str">
        <f>IF('Summary and sign-off'!F58='Summary and sign-off'!F54,'Summary and sign-off'!A51,'Summary and sign-off'!A50)</f>
        <v>Check - each entry provides sufficient information</v>
      </c>
      <c r="E25" s="185"/>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60"/>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80" t="s">
        <v>109</v>
      </c>
      <c r="B1" s="180"/>
      <c r="C1" s="180"/>
      <c r="D1" s="180"/>
      <c r="E1" s="180"/>
      <c r="F1" s="24"/>
    </row>
    <row r="2" spans="1:6" ht="21" customHeight="1" x14ac:dyDescent="0.2">
      <c r="A2" s="4" t="s">
        <v>52</v>
      </c>
      <c r="B2" s="184" t="s">
        <v>171</v>
      </c>
      <c r="C2" s="184"/>
      <c r="D2" s="184"/>
      <c r="E2" s="184"/>
      <c r="F2" s="24"/>
    </row>
    <row r="3" spans="1:6" ht="21" customHeight="1" x14ac:dyDescent="0.2">
      <c r="A3" s="4" t="s">
        <v>110</v>
      </c>
      <c r="B3" s="184" t="s">
        <v>172</v>
      </c>
      <c r="C3" s="184"/>
      <c r="D3" s="184"/>
      <c r="E3" s="184"/>
      <c r="F3" s="24"/>
    </row>
    <row r="4" spans="1:6" ht="21" customHeight="1" x14ac:dyDescent="0.2">
      <c r="A4" s="4" t="s">
        <v>111</v>
      </c>
      <c r="B4" s="184">
        <f>'Summary and sign-off'!B4:F4</f>
        <v>43851</v>
      </c>
      <c r="C4" s="184"/>
      <c r="D4" s="184"/>
      <c r="E4" s="184"/>
      <c r="F4" s="24"/>
    </row>
    <row r="5" spans="1:6" ht="21" customHeight="1" x14ac:dyDescent="0.2">
      <c r="A5" s="4" t="s">
        <v>112</v>
      </c>
      <c r="B5" s="184">
        <f>'Summary and sign-off'!B5:F5</f>
        <v>44012</v>
      </c>
      <c r="C5" s="184"/>
      <c r="D5" s="184"/>
      <c r="E5" s="184"/>
      <c r="F5" s="24"/>
    </row>
    <row r="6" spans="1:6" ht="21" customHeight="1" x14ac:dyDescent="0.2">
      <c r="A6" s="4" t="s">
        <v>113</v>
      </c>
      <c r="B6" s="192" t="s">
        <v>80</v>
      </c>
      <c r="C6" s="192"/>
      <c r="D6" s="192"/>
      <c r="E6" s="192"/>
      <c r="F6" s="34"/>
    </row>
    <row r="7" spans="1:6" ht="21" customHeight="1" x14ac:dyDescent="0.2">
      <c r="A7" s="4" t="s">
        <v>56</v>
      </c>
      <c r="B7" s="192" t="s">
        <v>83</v>
      </c>
      <c r="C7" s="192"/>
      <c r="D7" s="192"/>
      <c r="E7" s="192"/>
      <c r="F7" s="34"/>
    </row>
    <row r="8" spans="1:6" ht="35.25" customHeight="1" x14ac:dyDescent="0.2">
      <c r="A8" s="188" t="s">
        <v>147</v>
      </c>
      <c r="B8" s="188"/>
      <c r="C8" s="196"/>
      <c r="D8" s="196"/>
      <c r="E8" s="196"/>
      <c r="F8" s="24"/>
    </row>
    <row r="9" spans="1:6" ht="35.25" customHeight="1" x14ac:dyDescent="0.2">
      <c r="A9" s="197" t="s">
        <v>148</v>
      </c>
      <c r="B9" s="198"/>
      <c r="C9" s="198"/>
      <c r="D9" s="198"/>
      <c r="E9" s="198"/>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8">
        <v>43862</v>
      </c>
      <c r="B12" s="172">
        <v>58.03</v>
      </c>
      <c r="C12" s="165" t="s">
        <v>219</v>
      </c>
      <c r="D12" s="165" t="s">
        <v>220</v>
      </c>
      <c r="E12" s="166" t="s">
        <v>173</v>
      </c>
      <c r="F12" s="3"/>
    </row>
    <row r="13" spans="1:6" s="87" customFormat="1" x14ac:dyDescent="0.2">
      <c r="A13" s="158">
        <v>43891</v>
      </c>
      <c r="B13" s="172">
        <v>58.03</v>
      </c>
      <c r="C13" s="165" t="s">
        <v>219</v>
      </c>
      <c r="D13" s="165" t="s">
        <v>221</v>
      </c>
      <c r="E13" s="166" t="s">
        <v>173</v>
      </c>
      <c r="F13" s="3"/>
    </row>
    <row r="14" spans="1:6" s="87" customFormat="1" x14ac:dyDescent="0.2">
      <c r="A14" s="158">
        <v>43922</v>
      </c>
      <c r="B14" s="172">
        <v>58.03</v>
      </c>
      <c r="C14" s="165" t="s">
        <v>219</v>
      </c>
      <c r="D14" s="165" t="s">
        <v>222</v>
      </c>
      <c r="E14" s="166" t="s">
        <v>173</v>
      </c>
      <c r="F14" s="3"/>
    </row>
    <row r="15" spans="1:6" s="87" customFormat="1" x14ac:dyDescent="0.2">
      <c r="A15" s="158">
        <v>43952</v>
      </c>
      <c r="B15" s="172">
        <v>84.71</v>
      </c>
      <c r="C15" s="165" t="s">
        <v>219</v>
      </c>
      <c r="D15" s="165" t="s">
        <v>223</v>
      </c>
      <c r="E15" s="166" t="s">
        <v>173</v>
      </c>
      <c r="F15" s="3"/>
    </row>
    <row r="16" spans="1:6" s="87" customFormat="1" x14ac:dyDescent="0.2">
      <c r="A16" s="158">
        <v>43983</v>
      </c>
      <c r="B16" s="172">
        <v>84.71</v>
      </c>
      <c r="C16" s="165" t="s">
        <v>219</v>
      </c>
      <c r="D16" s="165" t="s">
        <v>224</v>
      </c>
      <c r="E16" s="166" t="s">
        <v>173</v>
      </c>
      <c r="F16" s="3"/>
    </row>
    <row r="17" spans="1:6" s="87" customFormat="1" ht="15" x14ac:dyDescent="0.25">
      <c r="A17" s="174">
        <v>43831</v>
      </c>
      <c r="B17" s="175">
        <v>25.69</v>
      </c>
      <c r="C17" s="165" t="s">
        <v>227</v>
      </c>
      <c r="D17" s="165" t="s">
        <v>228</v>
      </c>
      <c r="E17" s="166"/>
      <c r="F17" s="3"/>
    </row>
    <row r="18" spans="1:6" s="87" customFormat="1" ht="15" x14ac:dyDescent="0.25">
      <c r="A18" s="174">
        <v>43862</v>
      </c>
      <c r="B18" s="175">
        <v>27.450000000000003</v>
      </c>
      <c r="C18" s="165" t="s">
        <v>227</v>
      </c>
      <c r="D18" s="165" t="s">
        <v>229</v>
      </c>
      <c r="E18" s="166"/>
      <c r="F18" s="3"/>
    </row>
    <row r="19" spans="1:6" s="87" customFormat="1" ht="15" x14ac:dyDescent="0.25">
      <c r="A19" s="174">
        <v>43891</v>
      </c>
      <c r="B19" s="175">
        <v>27.450000000000003</v>
      </c>
      <c r="C19" s="165" t="s">
        <v>227</v>
      </c>
      <c r="D19" s="165" t="s">
        <v>230</v>
      </c>
      <c r="E19" s="166"/>
      <c r="F19" s="3"/>
    </row>
    <row r="20" spans="1:6" s="87" customFormat="1" ht="15" x14ac:dyDescent="0.25">
      <c r="A20" s="174">
        <v>43922</v>
      </c>
      <c r="B20" s="175">
        <v>167.21</v>
      </c>
      <c r="C20" s="165" t="s">
        <v>227</v>
      </c>
      <c r="D20" s="165" t="s">
        <v>231</v>
      </c>
      <c r="E20" s="166"/>
      <c r="F20" s="3"/>
    </row>
    <row r="21" spans="1:6" s="87" customFormat="1" ht="15" x14ac:dyDescent="0.25">
      <c r="A21" s="174">
        <v>43952</v>
      </c>
      <c r="B21" s="175">
        <v>47.98</v>
      </c>
      <c r="C21" s="165" t="s">
        <v>227</v>
      </c>
      <c r="D21" s="176" t="s">
        <v>232</v>
      </c>
      <c r="E21" s="166"/>
      <c r="F21" s="3"/>
    </row>
    <row r="22" spans="1:6" s="87" customFormat="1" ht="15" x14ac:dyDescent="0.25">
      <c r="A22" s="174">
        <v>43983</v>
      </c>
      <c r="B22" s="175">
        <v>29.6</v>
      </c>
      <c r="C22" s="165" t="s">
        <v>227</v>
      </c>
      <c r="D22" s="165" t="s">
        <v>233</v>
      </c>
      <c r="E22" s="166"/>
      <c r="F22" s="3"/>
    </row>
    <row r="23" spans="1:6" s="87" customFormat="1" x14ac:dyDescent="0.2">
      <c r="A23" s="158"/>
      <c r="B23" s="175"/>
      <c r="C23" s="165"/>
      <c r="D23" s="165"/>
      <c r="E23" s="166"/>
      <c r="F23" s="3"/>
    </row>
    <row r="24" spans="1:6" s="87" customFormat="1" x14ac:dyDescent="0.2">
      <c r="A24" s="158"/>
      <c r="B24" s="172"/>
      <c r="C24" s="165"/>
      <c r="D24" s="165"/>
      <c r="E24" s="166"/>
      <c r="F24" s="3"/>
    </row>
    <row r="25" spans="1:6" s="87" customFormat="1" x14ac:dyDescent="0.2">
      <c r="A25" s="163"/>
      <c r="B25" s="172"/>
      <c r="C25" s="165"/>
      <c r="D25" s="165"/>
      <c r="E25" s="166"/>
      <c r="F25" s="3"/>
    </row>
    <row r="26" spans="1:6" s="87" customFormat="1" x14ac:dyDescent="0.2">
      <c r="A26" s="163"/>
      <c r="B26" s="164"/>
      <c r="C26" s="165"/>
      <c r="D26" s="165"/>
      <c r="E26" s="166"/>
      <c r="F26" s="3"/>
    </row>
    <row r="27" spans="1:6" s="87" customFormat="1" x14ac:dyDescent="0.2">
      <c r="A27" s="163"/>
      <c r="B27" s="164"/>
      <c r="C27" s="165"/>
      <c r="D27" s="165"/>
      <c r="E27" s="166"/>
      <c r="F27" s="3"/>
    </row>
    <row r="28" spans="1:6" s="87" customFormat="1" x14ac:dyDescent="0.2">
      <c r="A28" s="167"/>
      <c r="B28" s="164"/>
      <c r="C28" s="165"/>
      <c r="D28" s="165"/>
      <c r="E28" s="166"/>
      <c r="F28" s="3"/>
    </row>
    <row r="29" spans="1:6" s="87" customFormat="1" x14ac:dyDescent="0.2">
      <c r="A29" s="167"/>
      <c r="B29" s="164"/>
      <c r="C29" s="165"/>
      <c r="D29" s="165"/>
      <c r="E29" s="166"/>
      <c r="F29" s="3"/>
    </row>
    <row r="30" spans="1:6" s="87" customFormat="1" hidden="1" x14ac:dyDescent="0.2">
      <c r="A30" s="137"/>
      <c r="B30" s="134"/>
      <c r="C30" s="138"/>
      <c r="D30" s="138"/>
      <c r="E30" s="139"/>
      <c r="F30" s="3"/>
    </row>
    <row r="31" spans="1:6" ht="34.5" customHeight="1" x14ac:dyDescent="0.2">
      <c r="A31" s="88" t="s">
        <v>151</v>
      </c>
      <c r="B31" s="97">
        <f>SUM(B11:B30)</f>
        <v>668.89</v>
      </c>
      <c r="C31" s="106" t="str">
        <f>IF(SUBTOTAL(3,B11:B30)=SUBTOTAL(103,B11:B30),'Summary and sign-off'!$A$48,'Summary and sign-off'!$A$49)</f>
        <v>Check - there are no hidden rows with data</v>
      </c>
      <c r="D31" s="185" t="str">
        <f>IF('Summary and sign-off'!F59='Summary and sign-off'!F54,'Summary and sign-off'!A51,'Summary and sign-off'!A50)</f>
        <v>Check - each entry provides sufficient information</v>
      </c>
      <c r="E31" s="185"/>
      <c r="F31" s="37"/>
    </row>
    <row r="32" spans="1:6" ht="14.1" customHeight="1" x14ac:dyDescent="0.2">
      <c r="A32" s="38"/>
      <c r="B32" s="27"/>
      <c r="C32" s="20"/>
      <c r="D32" s="20"/>
      <c r="E32" s="20"/>
      <c r="F32" s="24"/>
    </row>
    <row r="33" spans="1:6" x14ac:dyDescent="0.2">
      <c r="A33" s="21" t="s">
        <v>152</v>
      </c>
      <c r="B33" s="20"/>
      <c r="C33" s="20"/>
      <c r="D33" s="20"/>
      <c r="E33" s="20"/>
      <c r="F33" s="24"/>
    </row>
    <row r="34" spans="1:6" ht="12.6" customHeight="1" x14ac:dyDescent="0.2">
      <c r="A34" s="23" t="s">
        <v>131</v>
      </c>
      <c r="B34" s="20"/>
      <c r="C34" s="20"/>
      <c r="D34" s="20"/>
      <c r="E34" s="20"/>
      <c r="F34" s="24"/>
    </row>
    <row r="35" spans="1:6" x14ac:dyDescent="0.2">
      <c r="A35" s="23" t="s">
        <v>79</v>
      </c>
      <c r="B35" s="25"/>
      <c r="C35" s="26"/>
      <c r="D35" s="26"/>
      <c r="E35" s="26"/>
      <c r="F35" s="27"/>
    </row>
    <row r="36" spans="1:6" x14ac:dyDescent="0.2">
      <c r="A36" s="31" t="s">
        <v>145</v>
      </c>
      <c r="B36" s="32"/>
      <c r="C36" s="27"/>
      <c r="D36" s="27"/>
      <c r="E36" s="27"/>
      <c r="F36" s="27"/>
    </row>
    <row r="37" spans="1:6" ht="12.75" customHeight="1" x14ac:dyDescent="0.2">
      <c r="A37" s="31" t="s">
        <v>146</v>
      </c>
      <c r="B37" s="39"/>
      <c r="C37" s="33"/>
      <c r="D37" s="33"/>
      <c r="E37" s="33"/>
      <c r="F37" s="33"/>
    </row>
    <row r="38" spans="1:6" x14ac:dyDescent="0.2">
      <c r="A38" s="38"/>
      <c r="B38" s="40"/>
      <c r="C38" s="20"/>
      <c r="D38" s="20"/>
      <c r="E38" s="20"/>
      <c r="F38" s="38"/>
    </row>
    <row r="39" spans="1:6" hidden="1" x14ac:dyDescent="0.2">
      <c r="A39" s="20"/>
      <c r="B39" s="20"/>
      <c r="C39" s="20"/>
      <c r="D39" s="20"/>
      <c r="E39" s="38"/>
    </row>
    <row r="40" spans="1:6" ht="12.75" hidden="1" customHeight="1" x14ac:dyDescent="0.2"/>
    <row r="41" spans="1:6" hidden="1" x14ac:dyDescent="0.2">
      <c r="A41" s="41"/>
      <c r="B41" s="41"/>
      <c r="C41" s="41"/>
      <c r="D41" s="41"/>
      <c r="E41" s="41"/>
      <c r="F41" s="24"/>
    </row>
    <row r="42" spans="1:6" hidden="1" x14ac:dyDescent="0.2">
      <c r="A42" s="41"/>
      <c r="B42" s="41"/>
      <c r="C42" s="41"/>
      <c r="D42" s="41"/>
      <c r="E42" s="41"/>
      <c r="F42" s="24"/>
    </row>
    <row r="43" spans="1:6" hidden="1" x14ac:dyDescent="0.2">
      <c r="A43" s="41"/>
      <c r="B43" s="41"/>
      <c r="C43" s="41"/>
      <c r="D43" s="41"/>
      <c r="E43" s="41"/>
      <c r="F43" s="24"/>
    </row>
    <row r="44" spans="1:6" hidden="1" x14ac:dyDescent="0.2">
      <c r="A44" s="41"/>
      <c r="B44" s="41"/>
      <c r="C44" s="41"/>
      <c r="D44" s="41"/>
      <c r="E44" s="41"/>
      <c r="F44" s="24"/>
    </row>
    <row r="45" spans="1:6" hidden="1" x14ac:dyDescent="0.2">
      <c r="A45" s="41"/>
      <c r="B45" s="41"/>
      <c r="C45" s="41"/>
      <c r="D45" s="41"/>
      <c r="E45" s="41"/>
      <c r="F45" s="24"/>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x14ac:dyDescent="0.2"/>
    <row r="58" x14ac:dyDescent="0.2"/>
    <row r="59" x14ac:dyDescent="0.2"/>
    <row r="60" x14ac:dyDescent="0.2"/>
  </sheetData>
  <sheetProtection formatCells="0" insertRows="0" deleteRows="0"/>
  <mergeCells count="10">
    <mergeCell ref="D31:E31"/>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0">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9">
      <formula1>$B$4</formula1>
      <formula2>$B$5</formula2>
    </dataValidation>
  </dataValidations>
  <printOptions gridLines="1"/>
  <pageMargins left="0.70866141732283472" right="0.70866141732283472" top="0.74803149606299213" bottom="0.74803149606299213" header="0.31496062992125984" footer="0.31496062992125984"/>
  <pageSetup paperSize="9" scale="65" fitToHeight="0" orientation="landscape" horizontalDpi="300" verticalDpi="300"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 B25:B30</xm:sqref>
        </x14:dataValidation>
        <x14:dataValidation type="decimal" operator="greaterThan" allowBlank="1" showInputMessage="1" showErrorMessage="1" error="This cell must contain a dollar figure">
          <x14:formula1>
            <xm:f>'C:\Users\js0944\AppData\Local\Microsoft\Windows\INetCache\Content.Outlook\8OM1EYYJ\[Copy of CE Expenses February 2020 - June 2020 Working Document for CS - Michelle to add more info.xlsx]Summary and sign-off'!#REF!</xm:f>
          </x14:formula1>
          <xm:sqref>B12:B24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topLeftCell="A9" zoomScaleNormal="100" workbookViewId="0">
      <selection activeCell="B7" sqref="B7:F7"/>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80" t="s">
        <v>153</v>
      </c>
      <c r="B1" s="180"/>
      <c r="C1" s="180"/>
      <c r="D1" s="180"/>
      <c r="E1" s="180"/>
      <c r="F1" s="180"/>
    </row>
    <row r="2" spans="1:6" ht="21" customHeight="1" x14ac:dyDescent="0.2">
      <c r="A2" s="4" t="s">
        <v>52</v>
      </c>
      <c r="B2" s="184" t="str">
        <f>'Summary and sign-off'!B2:F2</f>
        <v>NZ Customs</v>
      </c>
      <c r="C2" s="184"/>
      <c r="D2" s="184"/>
      <c r="E2" s="184"/>
      <c r="F2" s="184"/>
    </row>
    <row r="3" spans="1:6" ht="21" customHeight="1" x14ac:dyDescent="0.2">
      <c r="A3" s="4" t="s">
        <v>110</v>
      </c>
      <c r="B3" s="184" t="str">
        <f>'Summary and sign-off'!B3:F3</f>
        <v>Christine Stevenson</v>
      </c>
      <c r="C3" s="184"/>
      <c r="D3" s="184"/>
      <c r="E3" s="184"/>
      <c r="F3" s="184"/>
    </row>
    <row r="4" spans="1:6" ht="21" customHeight="1" x14ac:dyDescent="0.2">
      <c r="A4" s="4" t="s">
        <v>111</v>
      </c>
      <c r="B4" s="184">
        <f>'Summary and sign-off'!B4:F4</f>
        <v>43851</v>
      </c>
      <c r="C4" s="184"/>
      <c r="D4" s="184"/>
      <c r="E4" s="184"/>
      <c r="F4" s="184"/>
    </row>
    <row r="5" spans="1:6" ht="21" customHeight="1" x14ac:dyDescent="0.2">
      <c r="A5" s="4" t="s">
        <v>112</v>
      </c>
      <c r="B5" s="184">
        <f>'Summary and sign-off'!B5:F5</f>
        <v>44012</v>
      </c>
      <c r="C5" s="184"/>
      <c r="D5" s="184"/>
      <c r="E5" s="184"/>
      <c r="F5" s="184"/>
    </row>
    <row r="6" spans="1:6" ht="21" customHeight="1" x14ac:dyDescent="0.2">
      <c r="A6" s="4" t="s">
        <v>154</v>
      </c>
      <c r="B6" s="192" t="s">
        <v>80</v>
      </c>
      <c r="C6" s="192"/>
      <c r="D6" s="192"/>
      <c r="E6" s="192"/>
      <c r="F6" s="192"/>
    </row>
    <row r="7" spans="1:6" ht="21" customHeight="1" x14ac:dyDescent="0.2">
      <c r="A7" s="4" t="s">
        <v>56</v>
      </c>
      <c r="B7" s="192" t="s">
        <v>83</v>
      </c>
      <c r="C7" s="192"/>
      <c r="D7" s="192"/>
      <c r="E7" s="192"/>
      <c r="F7" s="192"/>
    </row>
    <row r="8" spans="1:6" ht="36" customHeight="1" x14ac:dyDescent="0.2">
      <c r="A8" s="188" t="s">
        <v>155</v>
      </c>
      <c r="B8" s="188"/>
      <c r="C8" s="188"/>
      <c r="D8" s="188"/>
      <c r="E8" s="188"/>
      <c r="F8" s="188"/>
    </row>
    <row r="9" spans="1:6" ht="36" customHeight="1" x14ac:dyDescent="0.2">
      <c r="A9" s="197" t="s">
        <v>156</v>
      </c>
      <c r="B9" s="198"/>
      <c r="C9" s="198"/>
      <c r="D9" s="198"/>
      <c r="E9" s="198"/>
      <c r="F9" s="198"/>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ht="25.5" x14ac:dyDescent="0.2">
      <c r="A12" s="158">
        <v>43867</v>
      </c>
      <c r="B12" s="159" t="s">
        <v>189</v>
      </c>
      <c r="C12" s="160" t="s">
        <v>96</v>
      </c>
      <c r="D12" s="159" t="s">
        <v>192</v>
      </c>
      <c r="E12" s="173" t="s">
        <v>95</v>
      </c>
      <c r="F12" s="162" t="s">
        <v>205</v>
      </c>
    </row>
    <row r="13" spans="1:6" s="87" customFormat="1" x14ac:dyDescent="0.2">
      <c r="A13" s="158">
        <v>43893</v>
      </c>
      <c r="B13" s="159" t="s">
        <v>191</v>
      </c>
      <c r="C13" s="160" t="s">
        <v>96</v>
      </c>
      <c r="D13" s="159" t="s">
        <v>203</v>
      </c>
      <c r="E13" s="173" t="s">
        <v>95</v>
      </c>
      <c r="F13" s="162" t="s">
        <v>204</v>
      </c>
    </row>
    <row r="14" spans="1:6" s="87" customFormat="1" x14ac:dyDescent="0.2">
      <c r="A14" s="163"/>
      <c r="B14" s="159"/>
      <c r="C14" s="160"/>
      <c r="D14" s="159"/>
      <c r="E14" s="161"/>
      <c r="F14" s="162"/>
    </row>
    <row r="15" spans="1:6" s="87" customFormat="1" x14ac:dyDescent="0.2">
      <c r="A15" s="163"/>
      <c r="B15" s="159"/>
      <c r="C15" s="160"/>
      <c r="D15" s="159"/>
      <c r="E15" s="161"/>
      <c r="F15" s="162"/>
    </row>
    <row r="16" spans="1:6" s="87" customFormat="1" x14ac:dyDescent="0.2">
      <c r="A16" s="163"/>
      <c r="B16" s="159"/>
      <c r="C16" s="160"/>
      <c r="D16" s="159"/>
      <c r="E16" s="161"/>
      <c r="F16" s="162"/>
    </row>
    <row r="17" spans="1:7" s="87" customFormat="1" x14ac:dyDescent="0.2">
      <c r="A17" s="163"/>
      <c r="B17" s="159"/>
      <c r="C17" s="160"/>
      <c r="D17" s="159"/>
      <c r="E17" s="161"/>
      <c r="F17" s="162"/>
    </row>
    <row r="18" spans="1:7" s="87" customFormat="1" x14ac:dyDescent="0.2">
      <c r="A18" s="163"/>
      <c r="B18" s="159"/>
      <c r="C18" s="160"/>
      <c r="D18" s="159"/>
      <c r="E18" s="161"/>
      <c r="F18" s="162"/>
    </row>
    <row r="19" spans="1:7" s="87" customFormat="1" x14ac:dyDescent="0.2">
      <c r="A19" s="163"/>
      <c r="B19" s="159"/>
      <c r="C19" s="160"/>
      <c r="D19" s="159"/>
      <c r="E19" s="161"/>
      <c r="F19" s="162"/>
    </row>
    <row r="20" spans="1:7" s="87" customFormat="1" x14ac:dyDescent="0.2">
      <c r="A20" s="163"/>
      <c r="B20" s="159"/>
      <c r="C20" s="160"/>
      <c r="D20" s="159"/>
      <c r="E20" s="161"/>
      <c r="F20" s="162"/>
    </row>
    <row r="21" spans="1:7" s="87" customFormat="1" x14ac:dyDescent="0.2">
      <c r="A21" s="163"/>
      <c r="B21" s="159"/>
      <c r="C21" s="160"/>
      <c r="D21" s="159"/>
      <c r="E21" s="161"/>
      <c r="F21" s="162"/>
    </row>
    <row r="22" spans="1:7" s="87" customFormat="1" x14ac:dyDescent="0.2">
      <c r="A22" s="163"/>
      <c r="B22" s="159"/>
      <c r="C22" s="160"/>
      <c r="D22" s="159"/>
      <c r="E22" s="161"/>
      <c r="F22" s="162"/>
    </row>
    <row r="23" spans="1:7" s="87" customFormat="1" x14ac:dyDescent="0.2">
      <c r="A23" s="163"/>
      <c r="B23" s="159"/>
      <c r="C23" s="160"/>
      <c r="D23" s="159"/>
      <c r="E23" s="161"/>
      <c r="F23" s="162"/>
    </row>
    <row r="24" spans="1:7" s="87" customFormat="1" hidden="1" x14ac:dyDescent="0.2">
      <c r="A24" s="133"/>
      <c r="B24" s="138"/>
      <c r="C24" s="140"/>
      <c r="D24" s="138"/>
      <c r="E24" s="141"/>
      <c r="F24" s="139"/>
    </row>
    <row r="25" spans="1:7" ht="34.5" customHeight="1" x14ac:dyDescent="0.2">
      <c r="A25" s="152" t="s">
        <v>162</v>
      </c>
      <c r="B25" s="153" t="s">
        <v>163</v>
      </c>
      <c r="C25" s="154">
        <f>C26+C27</f>
        <v>2</v>
      </c>
      <c r="D25" s="155" t="str">
        <f>IF(SUBTOTAL(3,C11:C24)=SUBTOTAL(103,C11:C24),'Summary and sign-off'!$A$48,'Summary and sign-off'!$A$49)</f>
        <v>Check - there are no hidden rows with data</v>
      </c>
      <c r="E25" s="185" t="str">
        <f>IF('Summary and sign-off'!F60='Summary and sign-off'!F54,'Summary and sign-off'!A52,'Summary and sign-off'!A50)</f>
        <v>Check - each entry provides sufficient information</v>
      </c>
      <c r="F25" s="185"/>
      <c r="G25" s="87"/>
    </row>
    <row r="26" spans="1:7" ht="25.5" customHeight="1" x14ac:dyDescent="0.25">
      <c r="A26" s="89"/>
      <c r="B26" s="90" t="s">
        <v>96</v>
      </c>
      <c r="C26" s="91">
        <f>COUNTIF(C11:C24,'Summary and sign-off'!A45)</f>
        <v>2</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39" spans="1:6" hidden="1" x14ac:dyDescent="0.2"/>
    <row r="40" spans="1:6" hidden="1" x14ac:dyDescent="0.2"/>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8" scale="96" fitToHeight="0" orientation="landscape" horizontalDpi="300" verticalDpi="300"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sign-off'!$A$45:$A$46</xm:f>
          </x14:formula1>
          <xm:sqref>C11:C24</xm:sqref>
        </x14:dataValidation>
        <x14:dataValidation type="list" errorStyle="information" operator="greaterThan" allowBlank="1" showInputMessage="1" prompt="Provide specific $ value if possible">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schemas.microsoft.com/office/infopath/2007/PartnerControls"/>
    <ds:schemaRef ds:uri="http://purl.org/dc/terms/"/>
    <ds:schemaRef ds:uri="http://schemas.microsoft.com/office/2006/documentManagement/types"/>
    <ds:schemaRef ds:uri="12165527-d881-4234-97f9-ee139a3f0c31"/>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MAY Sharon</cp:lastModifiedBy>
  <cp:revision/>
  <cp:lastPrinted>2020-07-28T21:48:18Z</cp:lastPrinted>
  <dcterms:created xsi:type="dcterms:W3CDTF">2010-10-17T20:59:02Z</dcterms:created>
  <dcterms:modified xsi:type="dcterms:W3CDTF">2020-07-30T00:56:13Z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