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525"/>
  <workbookPr defaultThemeVersion="124226"/>
  <mc:AlternateContent xmlns:mc="http://schemas.openxmlformats.org/markup-compatibility/2006">
    <mc:Choice Requires="x15">
      <x15ac:absPath xmlns:x15ac="http://schemas.microsoft.com/office/spreadsheetml/2010/11/ac" url="https://creativenzgovtnz.sharepoint.com/sites/FinanceTeam/Budgeting and Reporting/"/>
    </mc:Choice>
  </mc:AlternateContent>
  <xr:revisionPtr revIDLastSave="0" documentId="8_{97FA2FB3-78A0-4553-BDD3-1C7BD627A7B9}" xr6:coauthVersionLast="47" xr6:coauthVersionMax="47" xr10:uidLastSave="{00000000-0000-0000-0000-000000000000}"/>
  <bookViews>
    <workbookView xWindow="-108" yWindow="-108" windowWidth="23256" windowHeight="12576" tabRatio="775"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Hospitality!$A$1:$E$35</definedName>
    <definedName name="_xlnm.Print_Area" localSheetId="1">'Summary and sign-off'!$A$1:$F$23</definedName>
    <definedName name="_xlnm.Print_Area" localSheetId="2">Travel!$A$1:$E$114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7" i="1" l="1"/>
  <c r="B70" i="1"/>
  <c r="B62" i="1"/>
  <c r="D25" i="4"/>
  <c r="C25" i="3"/>
  <c r="C28" i="2"/>
  <c r="C103" i="1"/>
  <c r="C22" i="1"/>
  <c r="C84" i="1" l="1"/>
  <c r="B6" i="13"/>
  <c r="E60" i="13"/>
  <c r="C60" i="13"/>
  <c r="C27" i="4"/>
  <c r="C26" i="4"/>
  <c r="B60" i="13" l="1"/>
  <c r="B59" i="13"/>
  <c r="D59" i="13"/>
  <c r="B58" i="13"/>
  <c r="D58" i="13"/>
  <c r="D57" i="13"/>
  <c r="B57" i="13"/>
  <c r="D56" i="13"/>
  <c r="B56" i="13"/>
  <c r="D55" i="13"/>
  <c r="B55" i="13"/>
  <c r="B2" i="4"/>
  <c r="B3" i="4"/>
  <c r="B2" i="3"/>
  <c r="B3" i="3"/>
  <c r="B2" i="2"/>
  <c r="B3" i="2"/>
  <c r="B2" i="1"/>
  <c r="B3" i="1"/>
  <c r="F58" i="13" l="1"/>
  <c r="D28" i="2" s="1"/>
  <c r="F60" i="13"/>
  <c r="E25" i="4" s="1"/>
  <c r="F59" i="13"/>
  <c r="D25" i="3" s="1"/>
  <c r="F57" i="13"/>
  <c r="D103" i="1" s="1"/>
  <c r="F56" i="13"/>
  <c r="D84" i="1" s="1"/>
  <c r="F55" i="13"/>
  <c r="D22" i="1" s="1"/>
  <c r="C13" i="13"/>
  <c r="C12" i="13"/>
  <c r="C11" i="13"/>
  <c r="C16" i="13" l="1"/>
  <c r="C17" i="13"/>
  <c r="B5" i="4" l="1"/>
  <c r="B4" i="4"/>
  <c r="B5" i="3"/>
  <c r="B4" i="3"/>
  <c r="B5" i="2"/>
  <c r="B4" i="2"/>
  <c r="B5" i="1"/>
  <c r="B4" i="1"/>
  <c r="C15" i="13" l="1"/>
  <c r="F12" i="13" l="1"/>
  <c r="C25" i="4"/>
  <c r="F11" i="13" s="1"/>
  <c r="F13" i="13" l="1"/>
  <c r="B103" i="1"/>
  <c r="B17" i="13" s="1"/>
  <c r="B84" i="1"/>
  <c r="B16" i="13" s="1"/>
  <c r="B22" i="1"/>
  <c r="B15" i="13" s="1"/>
  <c r="B25" i="3" l="1"/>
  <c r="B13" i="13" s="1"/>
  <c r="B28" i="2"/>
  <c r="B12" i="13" s="1"/>
  <c r="B11" i="13" l="1"/>
  <c r="B10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87"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<sst xmlns="http://schemas.openxmlformats.org/spreadsheetml/2006/main" count="470" uniqueCount="259">
  <si>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</si>
  <si>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</si>
  <si>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</si>
  <si>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</si>
  <si>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</si>
  <si>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</si>
  <si>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</si>
  <si>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</si>
  <si>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</si>
  <si>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</si>
  <si>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</si>
  <si>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</si>
  <si>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</si>
  <si>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</si>
  <si>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</si>
  <si>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</si>
  <si>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</si>
  <si>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</si>
  <si>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</si>
  <si>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</si>
  <si>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</si>
  <si>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</si>
  <si>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</si>
  <si>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</si>
  <si>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</si>
  <si>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</si>
  <si>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</si>
  <si>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</si>
  <si>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</si>
  <si>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</si>
  <si>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</si>
  <si>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</si>
  <si>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</si>
  <si>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</si>
  <si>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</si>
  <si>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</si>
  <si>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</si>
  <si>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</si>
  <si>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</si>
  <si>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</si>
  <si>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</si>
  <si>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</si>
  <si>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</si>
  <si>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</si>
  <si>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</si>
  <si>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</si>
  <si>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</si>
  <si>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</si>
  <si>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</si>
  <si>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</si>
  <si>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</si>
  <si>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</si>
  <si>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</si>
  <si>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Creative New Zealand</t>
  </si>
  <si>
    <t>Chief Executive**</t>
  </si>
  <si>
    <t>Stephen Wainwright</t>
  </si>
  <si>
    <t>Disclosure period start***</t>
  </si>
  <si>
    <t>Disclosure period end***</t>
  </si>
  <si>
    <t>Agency totals check</t>
  </si>
  <si>
    <t>Chief Executive approval****</t>
  </si>
  <si>
    <t>This disclosure has been approved by the Chief Executive</t>
  </si>
  <si>
    <t>Other sign-off****</t>
  </si>
  <si>
    <t>Senior Manager Business Service (Chief Financial Officer)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</si>
  <si>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</si>
  <si>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</si>
  <si>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</si>
  <si>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</si>
  <si>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</si>
  <si>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</si>
  <si>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</si>
  <si>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</si>
  <si>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</si>
  <si>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</si>
  <si>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</si>
  <si>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</si>
  <si>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</si>
  <si>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</si>
  <si>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</si>
  <si>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</si>
  <si>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</si>
  <si>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</si>
  <si>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</si>
  <si>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</si>
  <si>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</si>
  <si>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</si>
  <si>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</si>
  <si>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</si>
  <si>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</si>
  <si>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</si>
  <si>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</si>
  <si>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</si>
  <si>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</si>
  <si>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</si>
  <si>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</si>
  <si>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</si>
  <si>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</si>
  <si>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</si>
  <si>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</si>
  <si>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</si>
  <si>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</si>
  <si>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</si>
  <si>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</si>
  <si>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</si>
  <si>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</si>
  <si>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</si>
  <si>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</si>
  <si>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</si>
  <si>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</si>
  <si>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</si>
  <si>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</si>
  <si>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</si>
  <si>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</si>
  <si>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</si>
  <si>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</si>
  <si>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</si>
  <si>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</si>
  <si>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</si>
  <si>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</si>
  <si>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</si>
  <si>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</si>
  <si>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</si>
  <si>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</si>
  <si>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</si>
  <si>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</si>
  <si>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</si>
  <si>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</si>
  <si>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Nothing to declare</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</si>
  <si>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</si>
  <si>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</si>
  <si>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</si>
  <si>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Ngati Whatua meeting &amp; stakeholder meetings 13-14 May 2021</t>
  </si>
  <si>
    <t>Hotel</t>
  </si>
  <si>
    <t>AKLD</t>
  </si>
  <si>
    <t>Attend Celebrate NZ Music Month &amp; stakeholder meetings 20-21 May 2021</t>
  </si>
  <si>
    <t>Hui at Mataatua Whare 31 May to 1 Jun 2021</t>
  </si>
  <si>
    <t>Coffee</t>
  </si>
  <si>
    <t>Rotorua</t>
  </si>
  <si>
    <t>Motel</t>
  </si>
  <si>
    <t>Whakatane</t>
  </si>
  <si>
    <t>Rental car</t>
  </si>
  <si>
    <t>Attend NZ Opera event and stakeholder meetings 8-10 Jun 2021</t>
  </si>
  <si>
    <t>Stakeholder meetings 22-24 June 2021</t>
  </si>
  <si>
    <t>Meal allowance</t>
  </si>
  <si>
    <t>Attend Christchurch Arts Strategy Partners Hui &amp; Tirama mai 2021 25-27 Jun 2021</t>
  </si>
  <si>
    <t>CHCH</t>
  </si>
  <si>
    <t>LGNZ Conference Blenheim 14-17 July 2021</t>
  </si>
  <si>
    <t>Taxi</t>
  </si>
  <si>
    <t>WGTN</t>
  </si>
  <si>
    <t xml:space="preserve">Stakeholder engagement, attend Tu Rangatira Awards 22 July </t>
  </si>
  <si>
    <t>Airfare WLG/BHE/WLG</t>
  </si>
  <si>
    <t>Blenheim</t>
  </si>
  <si>
    <t>Shane Cotton opening at the Dowse 18 July 2021</t>
  </si>
  <si>
    <t>Tu Rangatira Awards and stakeholder meetings 21-23 July 2021</t>
  </si>
  <si>
    <t>Airfare WLG/AKL/WLG</t>
  </si>
  <si>
    <t>CSO Foundation 25th Anniversary 5 August 2021</t>
  </si>
  <si>
    <t>Airfare WLG/CHC/WLG</t>
  </si>
  <si>
    <t>CNZ office opening blessing Dunedin 12-14 August 2021</t>
  </si>
  <si>
    <t>Airfare WLG/DUD/WLG</t>
  </si>
  <si>
    <t>Dunedin</t>
  </si>
  <si>
    <t>Meals for 2</t>
  </si>
  <si>
    <t>Te Tairawhiti Arts Festival opening Gisborne 7-10 October 2021</t>
  </si>
  <si>
    <t>Airfare WLG/GIS/WLG</t>
  </si>
  <si>
    <t>Gisborne</t>
  </si>
  <si>
    <t>Meals</t>
  </si>
  <si>
    <t>Māori Rangatira Tangi - Muriwai Ikahara 11 January 2022</t>
  </si>
  <si>
    <t>Airfare NSN/AKL/ROT/WLG</t>
  </si>
  <si>
    <t>Featherston Booktown Festival launch 4 May 2022</t>
  </si>
  <si>
    <t>mileage</t>
  </si>
  <si>
    <t>Featherston</t>
  </si>
  <si>
    <t>Ockham NZ Book Awards &amp; Stakeholder meetings 10-13 May 2022</t>
  </si>
  <si>
    <t>Ockham NZ Book Awards, CNZ funded MTG Exhibition Opening &amp; Stakeholder meetings 10-14 May 2022</t>
  </si>
  <si>
    <t>Airfare WLG/AKL/NPE/WLG</t>
  </si>
  <si>
    <t>CNZ funded MTG Exhibition Opening, stakeholder engagement, Russ Flatt Artist Talk 14 May 2022</t>
  </si>
  <si>
    <t>Napier</t>
  </si>
  <si>
    <t>CNZ funded MTG Exhibition Opening, stakeholder engagement, Artist Talk 14 May 2022</t>
  </si>
  <si>
    <t>Auckland Theatre Co event &amp; stakeholder engagement 18-20 May</t>
  </si>
  <si>
    <t>Breakfast for 2</t>
  </si>
  <si>
    <t>Auckland Theatre Co event 18 August 2022</t>
  </si>
  <si>
    <t>Airfare WLG/AKL/WLG (rebooked from June 2022)</t>
  </si>
  <si>
    <t>Dunedin Arts Festival &amp; Stakeholder engagement 3 October 2022</t>
  </si>
  <si>
    <t>Airfare WLG/DUN/WLG  (rebooked from June 2022)</t>
  </si>
  <si>
    <t>NZEA Eventing the Future Conference 25 July 2022</t>
  </si>
  <si>
    <t>Airfare WLG/NPE/WLG</t>
  </si>
  <si>
    <t>CSO Event and Stakeholder Engagement 28 July 2022</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</si>
  <si>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</si>
  <si>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</si>
  <si>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</si>
  <si>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</si>
  <si>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Travel to meeting with Minister Sepuloni</t>
  </si>
  <si>
    <t>Travel from event at Te Papa</t>
  </si>
  <si>
    <t>Travel from NZ Book Awards for Children and Young Adults</t>
  </si>
  <si>
    <t>Travel from online hui to train station</t>
  </si>
  <si>
    <t>Travel from ReadNZ event</t>
  </si>
  <si>
    <t>Travel to hui with NZ On Air</t>
  </si>
  <si>
    <t>Travel to CNZ tomokanga blessing</t>
  </si>
  <si>
    <t>Travel to Powhiri for Ana Sciacia</t>
  </si>
  <si>
    <t>Mileage claim</t>
  </si>
  <si>
    <t>Travel from meeting with Minister Sepuloni</t>
  </si>
  <si>
    <t>Travel to Prime Minister's Awards lunch at Premier House</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</si>
  <si>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</si>
  <si>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</si>
  <si>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</si>
  <si>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</si>
  <si>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</si>
  <si>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</si>
  <si>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</si>
  <si>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</si>
  <si>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</si>
  <si>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</si>
  <si>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</si>
  <si>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</si>
  <si>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</si>
  <si>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Building relationship - meeting with Haniko Te Kurapa, CNZ, &amp; Eboni Waitere, Executive Director HUIA publishers</t>
  </si>
  <si>
    <t>Lunch for 3</t>
  </si>
  <si>
    <t>Building relationship - meeting with Carl Ross, CE, Te Matatini</t>
  </si>
  <si>
    <t>Coffee for 2</t>
  </si>
  <si>
    <t>Building relationship - meeting with Elizabeth Caldwell, Director Art &amp; Heritage, Experience Wellington</t>
  </si>
  <si>
    <t>Lunch for 2</t>
  </si>
  <si>
    <t>Building relationship - meeting with Courtney Johnston, CE, Te Papa</t>
  </si>
  <si>
    <t>Building relationship - meeting with Juliet Blyth, CE ReadNZ</t>
  </si>
  <si>
    <t>Building relationship - meeting with Gretchen La Roche, CE Chamber Music NZ</t>
  </si>
  <si>
    <t>Building relationship - meeting with Amie Mills, Head of Funding, NZ On Air</t>
  </si>
  <si>
    <t>Building relationship - meeting with Courtney Johnston, CE Te Papa</t>
  </si>
  <si>
    <t>Building relationship - meeting with Graham Sattler, CE CSO At Goldmine Co</t>
  </si>
  <si>
    <t>Building relationship - meeting with Carl Ross, CE Te Matatini</t>
  </si>
  <si>
    <t>Building relationship - meeting with Bernadette Cavanagh, CE MCH</t>
  </si>
  <si>
    <t>Building relationship - meeting with H Te Kurapa, CNZ, &amp; Karl Johnstone, Ngāti Whātua</t>
  </si>
  <si>
    <t>Dinner for 3</t>
  </si>
  <si>
    <t>Building relationship - meeting with D Pannett &amp; C Rangi, CNZ, and Peter Biggs, CE &amp; Kaine Thompson, Director Strategy &amp; Corporate Services, NZSO</t>
  </si>
  <si>
    <t>Dinner for 5</t>
  </si>
  <si>
    <t>Building relationship - meeting with David Inns, CE Auckland Arts Festival</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</si>
  <si>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</si>
  <si>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</si>
  <si>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</si>
  <si>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</si>
  <si>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</si>
  <si>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</si>
  <si>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</si>
  <si>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</si>
  <si>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</si>
  <si>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Online Event - Auckland Arts Festival Sheku Bayoh</t>
  </si>
  <si>
    <t>Ticket</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</si>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</sst>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1409]d\ mmmm\ yyyy;@"/>
  </numFmts>
  <fonts count="40">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8"/>
      <name val="Arial"/>
      <family val="2"/>
    </font>
    <font>
      <sz val="10"/>
      <color rgb="FFFF0000"/>
      <name val="Arial"/>
      <family val="2"/>
    </font>
    <font>
      <sz val="10"/>
      <color rgb="FF000000"/>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rgb="FFCCFFCC"/>
        <bgColor rgb="FF000000"/>
      </patternFill>
    </fill>
  </fills>
  <borders count="13">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s>
  <cellStyleXfs count="3">
    <xf numFmtId="0" fontId="0" fillId="0" borderId="0"/>
    <xf numFmtId="0" fontId="10" fillId="0" borderId="0" applyNumberFormat="0" applyFill="0" applyBorder="0" applyAlignment="0" applyProtection="0"/>
    <xf numFmtId="44" fontId="23" fillId="0" borderId="0" applyFont="0" applyFill="0" applyBorder="0" applyAlignment="0" applyProtection="0"/>
  </cellStyleXfs>
  <cellXfs count="160">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4"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44"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4"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8" fontId="0" fillId="0" borderId="0" xfId="0" applyNumberFormat="1" applyAlignment="1">
      <alignment wrapText="1"/>
    </xf>
    <xf numFmtId="8" fontId="19" fillId="3" borderId="0" xfId="0" applyNumberFormat="1" applyFont="1" applyFill="1" applyAlignment="1">
      <alignment vertical="center"/>
    </xf>
    <xf numFmtId="8" fontId="21" fillId="0" borderId="4" xfId="2" applyNumberFormat="1" applyFont="1" applyFill="1" applyBorder="1" applyAlignment="1" applyProtection="1">
      <alignment vertical="center" wrapText="1" readingOrder="1"/>
    </xf>
    <xf numFmtId="8" fontId="21" fillId="0" borderId="0" xfId="2" applyNumberFormat="1" applyFont="1" applyFill="1" applyBorder="1" applyAlignment="1" applyProtection="1">
      <alignment vertical="center" wrapText="1" readingOrder="1"/>
    </xf>
    <xf numFmtId="8" fontId="31" fillId="0" borderId="4" xfId="2" applyNumberFormat="1" applyFont="1" applyFill="1" applyBorder="1" applyAlignment="1" applyProtection="1">
      <alignment vertical="center" wrapText="1" readingOrder="1"/>
    </xf>
    <xf numFmtId="8"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8"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44" fontId="18" fillId="3" borderId="0" xfId="2" applyFont="1" applyFill="1" applyBorder="1" applyAlignment="1" applyProtection="1">
      <alignment horizontal="center" vertical="center" wrapText="1" readingOrder="1"/>
    </xf>
    <xf numFmtId="44"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44"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5" fontId="15" fillId="10" borderId="3" xfId="0" applyNumberFormat="1" applyFont="1" applyFill="1" applyBorder="1" applyAlignment="1" applyProtection="1">
      <alignment vertical="center"/>
      <protection locked="0"/>
    </xf>
    <xf numFmtId="8"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5"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8"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5" fontId="15" fillId="10" borderId="8" xfId="0" applyNumberFormat="1" applyFont="1" applyFill="1" applyBorder="1" applyAlignment="1" applyProtection="1">
      <alignment vertical="center" wrapText="1"/>
      <protection locked="0"/>
    </xf>
    <xf numFmtId="8"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5" fontId="15" fillId="3" borderId="3" xfId="0" applyNumberFormat="1" applyFont="1" applyFill="1" applyBorder="1" applyAlignment="1" applyProtection="1">
      <alignment vertical="center"/>
      <protection locked="0"/>
    </xf>
    <xf numFmtId="8"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4"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4"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5" fontId="15" fillId="11" borderId="3" xfId="0" applyNumberFormat="1" applyFont="1" applyFill="1" applyBorder="1" applyAlignment="1" applyProtection="1">
      <alignment vertical="center"/>
      <protection locked="0"/>
    </xf>
    <xf numFmtId="8"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5"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8"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0" fontId="38" fillId="11" borderId="4" xfId="0" applyFont="1" applyFill="1" applyBorder="1" applyAlignment="1" applyProtection="1">
      <alignment vertical="center" wrapText="1"/>
      <protection locked="0"/>
    </xf>
    <xf numFmtId="0" fontId="39" fillId="11" borderId="4" xfId="0" applyFont="1" applyFill="1" applyBorder="1" applyAlignment="1" applyProtection="1">
      <alignment vertical="center" wrapText="1"/>
      <protection locked="0"/>
    </xf>
    <xf numFmtId="0" fontId="15" fillId="12" borderId="11" xfId="0" applyFont="1" applyFill="1" applyBorder="1" applyAlignment="1" applyProtection="1">
      <alignment wrapText="1"/>
      <protection locked="0"/>
    </xf>
    <xf numFmtId="0" fontId="15" fillId="12" borderId="12" xfId="0" applyFont="1" applyFill="1" applyBorder="1" applyAlignment="1" applyProtection="1">
      <alignment wrapText="1"/>
      <protection locked="0"/>
    </xf>
    <xf numFmtId="0" fontId="39" fillId="12" borderId="11" xfId="0" applyFont="1" applyFill="1" applyBorder="1" applyAlignment="1" applyProtection="1">
      <alignment wrapText="1"/>
      <protection locked="0"/>
    </xf>
    <xf numFmtId="0" fontId="39" fillId="12" borderId="12" xfId="0" applyFont="1" applyFill="1" applyBorder="1" applyAlignment="1" applyProtection="1">
      <alignment wrapText="1"/>
      <protection locked="0"/>
    </xf>
    <xf numFmtId="0" fontId="38" fillId="11" borderId="5" xfId="0" applyFont="1" applyFill="1" applyBorder="1" applyAlignment="1" applyProtection="1">
      <alignment vertical="center" wrapText="1"/>
      <protection locked="0"/>
    </xf>
    <xf numFmtId="16" fontId="15" fillId="11" borderId="4" xfId="0" applyNumberFormat="1" applyFont="1"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6" fillId="11" borderId="2" xfId="0" applyFont="1" applyFill="1" applyBorder="1" applyAlignment="1" applyProtection="1">
      <alignment horizontal="left" vertical="center" wrapText="1" readingOrder="1"/>
      <protection locked="0"/>
    </xf>
    <xf numFmtId="165" fontId="36" fillId="11" borderId="2" xfId="0" applyNumberFormat="1" applyFont="1" applyFill="1" applyBorder="1" applyAlignment="1" applyProtection="1">
      <alignment horizontal="left" vertical="center" wrapText="1" readingOrder="1"/>
      <protection locked="0"/>
    </xf>
    <xf numFmtId="165"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election activeCell="A2" sqref="A2"/>
    </sheetView>
  </sheetViews>
  <sheetFormatPr defaultColWidth="0" defaultRowHeight="13.9" zeroHeight="1"/>
  <cols>
    <col min="1" max="1" width="219.28515625" style="41" customWidth="1"/>
    <col min="2" max="2" width="33.28515625" style="40" customWidth="1"/>
    <col min="3" max="16384" width="8.7109375" hidden="1"/>
  </cols>
  <sheetData>
    <row r="1" spans="1:2" ht="23.25" customHeight="1">
      <c r="A1" s="39" t="s">
        <v>0</v>
      </c>
    </row>
    <row r="2" spans="1:2" ht="33" customHeight="1">
      <c r="A2" s="95" t="s">
        <v>1</v>
      </c>
    </row>
    <row r="3" spans="1:2" ht="17.25" customHeight="1"/>
    <row r="4" spans="1:2" ht="23.25" customHeight="1">
      <c r="A4" s="119" t="s">
        <v>2</v>
      </c>
    </row>
    <row r="5" spans="1:2" ht="17.25" customHeight="1"/>
    <row r="6" spans="1:2" ht="23.25" customHeight="1">
      <c r="A6" s="42" t="s">
        <v>3</v>
      </c>
    </row>
    <row r="7" spans="1:2" ht="17.25" customHeight="1">
      <c r="A7" s="43" t="s">
        <v>4</v>
      </c>
    </row>
    <row r="8" spans="1:2" ht="17.25" customHeight="1">
      <c r="A8" s="43" t="s">
        <v>5</v>
      </c>
    </row>
    <row r="9" spans="1:2" ht="17.25" customHeight="1">
      <c r="A9" s="43"/>
    </row>
    <row r="10" spans="1:2" ht="23.25" customHeight="1">
      <c r="A10" s="42" t="s">
        <v>6</v>
      </c>
      <c r="B10" s="70" t="s">
        <v>7</v>
      </c>
    </row>
    <row r="11" spans="1:2" ht="17.25" customHeight="1">
      <c r="A11" s="44" t="s">
        <v>8</v>
      </c>
    </row>
    <row r="12" spans="1:2" ht="17.25" customHeight="1">
      <c r="A12" s="43" t="s">
        <v>9</v>
      </c>
    </row>
    <row r="13" spans="1:2" ht="17.25" customHeight="1">
      <c r="A13" s="43" t="s">
        <v>10</v>
      </c>
    </row>
    <row r="14" spans="1:2" ht="17.25" customHeight="1">
      <c r="A14" s="45" t="s">
        <v>11</v>
      </c>
    </row>
    <row r="15" spans="1:2" ht="17.25" customHeight="1">
      <c r="A15" s="43" t="s">
        <v>12</v>
      </c>
    </row>
    <row r="16" spans="1:2" ht="17.25" customHeight="1">
      <c r="A16" s="43"/>
    </row>
    <row r="17" spans="1:1" ht="23.25" customHeight="1">
      <c r="A17" s="42" t="s">
        <v>13</v>
      </c>
    </row>
    <row r="18" spans="1:1" ht="17.25" customHeight="1">
      <c r="A18" s="45" t="s">
        <v>14</v>
      </c>
    </row>
    <row r="19" spans="1:1" ht="17.25" customHeight="1">
      <c r="A19" s="45" t="s">
        <v>15</v>
      </c>
    </row>
    <row r="20" spans="1:1" ht="17.25" customHeight="1">
      <c r="A20" s="66" t="s">
        <v>16</v>
      </c>
    </row>
    <row r="21" spans="1:1" ht="17.25" customHeight="1">
      <c r="A21" s="46"/>
    </row>
    <row r="22" spans="1:1" ht="23.25" customHeight="1">
      <c r="A22" s="42" t="s">
        <v>17</v>
      </c>
    </row>
    <row r="23" spans="1:1" ht="17.25" customHeight="1">
      <c r="A23" s="46" t="s">
        <v>18</v>
      </c>
    </row>
    <row r="24" spans="1:1" ht="17.25" customHeight="1">
      <c r="A24" s="46"/>
    </row>
    <row r="25" spans="1:1" ht="23.25" customHeight="1">
      <c r="A25" s="42" t="s">
        <v>19</v>
      </c>
    </row>
    <row r="26" spans="1:1" ht="17.25" customHeight="1">
      <c r="A26" s="47" t="s">
        <v>20</v>
      </c>
    </row>
    <row r="27" spans="1:1" ht="32.25" customHeight="1">
      <c r="A27" s="45" t="s">
        <v>21</v>
      </c>
    </row>
    <row r="28" spans="1:1" ht="17.25" customHeight="1">
      <c r="A28" s="47" t="s">
        <v>22</v>
      </c>
    </row>
    <row r="29" spans="1:1" ht="32.25" customHeight="1">
      <c r="A29" s="45" t="s">
        <v>23</v>
      </c>
    </row>
    <row r="30" spans="1:1" ht="17.25" customHeight="1">
      <c r="A30" s="47" t="s">
        <v>24</v>
      </c>
    </row>
    <row r="31" spans="1:1" ht="17.25" customHeight="1">
      <c r="A31" s="45" t="s">
        <v>25</v>
      </c>
    </row>
    <row r="32" spans="1:1" ht="17.25" customHeight="1">
      <c r="A32" s="47" t="s">
        <v>26</v>
      </c>
    </row>
    <row r="33" spans="1:1" ht="32.25" customHeight="1">
      <c r="A33" s="45" t="s">
        <v>27</v>
      </c>
    </row>
    <row r="34" spans="1:1" ht="32.25" customHeight="1">
      <c r="A34" s="44" t="s">
        <v>28</v>
      </c>
    </row>
    <row r="35" spans="1:1" ht="17.25" customHeight="1">
      <c r="A35" s="47" t="s">
        <v>29</v>
      </c>
    </row>
    <row r="36" spans="1:1" ht="32.25" customHeight="1">
      <c r="A36" s="45" t="s">
        <v>30</v>
      </c>
    </row>
    <row r="37" spans="1:1" ht="32.25" customHeight="1">
      <c r="A37" s="45" t="s">
        <v>31</v>
      </c>
    </row>
    <row r="38" spans="1:1" ht="32.25" customHeight="1">
      <c r="A38" s="45" t="s">
        <v>32</v>
      </c>
    </row>
    <row r="39" spans="1:1" ht="17.25" customHeight="1">
      <c r="A39" s="44"/>
    </row>
    <row r="40" spans="1:1" ht="22.5" customHeight="1">
      <c r="A40" s="42" t="s">
        <v>33</v>
      </c>
    </row>
    <row r="41" spans="1:1" ht="17.25" customHeight="1">
      <c r="A41" s="51" t="s">
        <v>34</v>
      </c>
    </row>
    <row r="42" spans="1:1" ht="17.25" customHeight="1">
      <c r="A42" s="48" t="s">
        <v>35</v>
      </c>
    </row>
    <row r="43" spans="1:1" ht="17.25" customHeight="1">
      <c r="A43" s="46" t="s">
        <v>36</v>
      </c>
    </row>
    <row r="44" spans="1:1" ht="32.25" customHeight="1">
      <c r="A44" s="46" t="s">
        <v>37</v>
      </c>
    </row>
    <row r="45" spans="1:1" ht="32.25" customHeight="1">
      <c r="A45" s="46" t="s">
        <v>38</v>
      </c>
    </row>
    <row r="46" spans="1:1" ht="17.25" customHeight="1">
      <c r="A46" s="49" t="s">
        <v>39</v>
      </c>
    </row>
    <row r="47" spans="1:1" ht="32.25" customHeight="1">
      <c r="A47" s="45" t="s">
        <v>40</v>
      </c>
    </row>
    <row r="48" spans="1:1" ht="32.25" customHeight="1">
      <c r="A48" s="45" t="s">
        <v>41</v>
      </c>
    </row>
    <row r="49" spans="1:1" ht="32.25" customHeight="1">
      <c r="A49" s="46" t="s">
        <v>42</v>
      </c>
    </row>
    <row r="50" spans="1:1" ht="17.25" customHeight="1">
      <c r="A50" s="46" t="s">
        <v>43</v>
      </c>
    </row>
    <row r="51" spans="1:1" ht="17.25" customHeight="1">
      <c r="A51" s="46" t="s">
        <v>44</v>
      </c>
    </row>
    <row r="52" spans="1:1" ht="17.25" customHeight="1">
      <c r="A52" s="46"/>
    </row>
    <row r="53" spans="1:1" ht="22.5" customHeight="1">
      <c r="A53" s="42" t="s">
        <v>45</v>
      </c>
    </row>
    <row r="54" spans="1:1" ht="32.25" customHeight="1">
      <c r="A54" s="105" t="s">
        <v>46</v>
      </c>
    </row>
    <row r="55" spans="1:1" ht="17.25" customHeight="1">
      <c r="A55" s="50" t="s">
        <v>47</v>
      </c>
    </row>
    <row r="56" spans="1:1" ht="17.25" customHeight="1">
      <c r="A56" s="51" t="s">
        <v>48</v>
      </c>
    </row>
    <row r="57" spans="1:1" ht="17.25" customHeight="1">
      <c r="A57" s="66" t="s">
        <v>49</v>
      </c>
    </row>
    <row r="58" spans="1:1" ht="17.25" customHeight="1">
      <c r="A58" s="52" t="s">
        <v>50</v>
      </c>
    </row>
    <row r="59" spans="1:1"/>
    <row r="61" spans="1:1" hidden="1">
      <c r="A61" s="53"/>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8" sqref="B8:F8"/>
    </sheetView>
  </sheetViews>
  <sheetFormatPr defaultColWidth="0" defaultRowHeight="13.15" zeroHeight="1"/>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c r="A1" s="143" t="s">
        <v>51</v>
      </c>
      <c r="B1" s="143"/>
      <c r="C1" s="143"/>
      <c r="D1" s="143"/>
      <c r="E1" s="143"/>
      <c r="F1" s="143"/>
      <c r="G1" s="17"/>
      <c r="H1" s="17"/>
      <c r="I1" s="17"/>
      <c r="J1" s="17"/>
      <c r="K1" s="17"/>
    </row>
    <row r="2" spans="1:11" ht="21" customHeight="1">
      <c r="A2" s="3" t="s">
        <v>52</v>
      </c>
      <c r="B2" s="144" t="s">
        <v>53</v>
      </c>
      <c r="C2" s="144"/>
      <c r="D2" s="144"/>
      <c r="E2" s="144"/>
      <c r="F2" s="144"/>
      <c r="G2" s="17"/>
      <c r="H2" s="17"/>
      <c r="I2" s="17"/>
      <c r="J2" s="17"/>
      <c r="K2" s="17"/>
    </row>
    <row r="3" spans="1:11" ht="21" customHeight="1">
      <c r="A3" s="3" t="s">
        <v>54</v>
      </c>
      <c r="B3" s="144" t="s">
        <v>55</v>
      </c>
      <c r="C3" s="144"/>
      <c r="D3" s="144"/>
      <c r="E3" s="144"/>
      <c r="F3" s="144"/>
      <c r="G3" s="17"/>
      <c r="H3" s="17"/>
      <c r="I3" s="17"/>
      <c r="J3" s="17"/>
      <c r="K3" s="17"/>
    </row>
    <row r="4" spans="1:11" ht="21" customHeight="1">
      <c r="A4" s="3" t="s">
        <v>56</v>
      </c>
      <c r="B4" s="145">
        <v>44378</v>
      </c>
      <c r="C4" s="145"/>
      <c r="D4" s="145"/>
      <c r="E4" s="145"/>
      <c r="F4" s="145"/>
      <c r="G4" s="17"/>
      <c r="H4" s="17"/>
      <c r="I4" s="17"/>
      <c r="J4" s="17"/>
      <c r="K4" s="17"/>
    </row>
    <row r="5" spans="1:11" ht="21" customHeight="1">
      <c r="A5" s="3" t="s">
        <v>57</v>
      </c>
      <c r="B5" s="145">
        <v>44742</v>
      </c>
      <c r="C5" s="145"/>
      <c r="D5" s="145"/>
      <c r="E5" s="145"/>
      <c r="F5" s="145"/>
      <c r="G5" s="17"/>
      <c r="H5" s="17"/>
      <c r="I5" s="17"/>
      <c r="J5" s="17"/>
      <c r="K5" s="17"/>
    </row>
    <row r="6" spans="1:11" ht="21" customHeight="1">
      <c r="A6" s="3" t="s">
        <v>58</v>
      </c>
      <c r="B6" s="142" t="str">
        <f>IF(AND(Travel!B7&lt;&gt;A30,Hospitality!B7&lt;&gt;A30,'All other expenses'!B7&lt;&gt;A30,'Gifts and benefits'!B7&lt;&gt;A30),A31,IF(AND(Travel!B7=A30,Hospitality!B7=A30,'All other expenses'!B7=A30,'Gifts and benefits'!B7=A30),A33,A32))</f>
        <v>Data and totals checked on all sheets</v>
      </c>
      <c r="C6" s="142"/>
      <c r="D6" s="142"/>
      <c r="E6" s="142"/>
      <c r="F6" s="142"/>
      <c r="G6" s="23"/>
      <c r="H6" s="17"/>
      <c r="I6" s="17"/>
      <c r="J6" s="17"/>
      <c r="K6" s="17"/>
    </row>
    <row r="7" spans="1:11" ht="21" customHeight="1">
      <c r="A7" s="3" t="s">
        <v>59</v>
      </c>
      <c r="B7" s="141" t="s">
        <v>60</v>
      </c>
      <c r="C7" s="141"/>
      <c r="D7" s="141"/>
      <c r="E7" s="141"/>
      <c r="F7" s="141"/>
      <c r="G7" s="23"/>
      <c r="H7" s="17"/>
      <c r="I7" s="17"/>
      <c r="J7" s="17"/>
      <c r="K7" s="17"/>
    </row>
    <row r="8" spans="1:11" ht="21" customHeight="1">
      <c r="A8" s="3" t="s">
        <v>61</v>
      </c>
      <c r="B8" s="141" t="s">
        <v>62</v>
      </c>
      <c r="C8" s="141"/>
      <c r="D8" s="141"/>
      <c r="E8" s="141"/>
      <c r="F8" s="141"/>
      <c r="G8" s="23"/>
      <c r="H8" s="17"/>
      <c r="I8" s="17"/>
      <c r="J8" s="17"/>
      <c r="K8" s="17"/>
    </row>
    <row r="9" spans="1:11" ht="66.75" customHeight="1">
      <c r="A9" s="140" t="s">
        <v>63</v>
      </c>
      <c r="B9" s="140"/>
      <c r="C9" s="140"/>
      <c r="D9" s="140"/>
      <c r="E9" s="140"/>
      <c r="F9" s="140"/>
      <c r="G9" s="23"/>
      <c r="H9" s="17"/>
      <c r="I9" s="17"/>
      <c r="J9" s="17"/>
      <c r="K9" s="17"/>
    </row>
    <row r="10" spans="1:11" s="94" customFormat="1" ht="36" customHeight="1">
      <c r="A10" s="88" t="s">
        <v>64</v>
      </c>
      <c r="B10" s="89" t="s">
        <v>65</v>
      </c>
      <c r="C10" s="89" t="s">
        <v>66</v>
      </c>
      <c r="D10" s="90"/>
      <c r="E10" s="91" t="s">
        <v>29</v>
      </c>
      <c r="F10" s="92" t="s">
        <v>67</v>
      </c>
      <c r="G10" s="93"/>
      <c r="H10" s="93"/>
      <c r="I10" s="93"/>
      <c r="J10" s="93"/>
      <c r="K10" s="93"/>
    </row>
    <row r="11" spans="1:11" ht="27.75" customHeight="1">
      <c r="A11" s="8" t="s">
        <v>68</v>
      </c>
      <c r="B11" s="60">
        <f>B15+B16+B17</f>
        <v>10791.810000000003</v>
      </c>
      <c r="C11" s="67" t="str">
        <f>IF(Travel!B6="",A34,Travel!B6)</f>
        <v>Figures exclude GST</v>
      </c>
      <c r="D11" s="6"/>
      <c r="E11" s="8" t="s">
        <v>69</v>
      </c>
      <c r="F11" s="33">
        <f>'Gifts and benefits'!C25</f>
        <v>0</v>
      </c>
      <c r="G11" s="29"/>
      <c r="H11" s="29"/>
      <c r="I11" s="29"/>
      <c r="J11" s="29"/>
      <c r="K11" s="29"/>
    </row>
    <row r="12" spans="1:11" ht="27.75" customHeight="1">
      <c r="A12" s="8" t="s">
        <v>24</v>
      </c>
      <c r="B12" s="60">
        <f>Hospitality!B28</f>
        <v>839.81</v>
      </c>
      <c r="C12" s="67" t="str">
        <f>IF(Hospitality!B6="",A34,Hospitality!B6)</f>
        <v>Figures exclude GST</v>
      </c>
      <c r="D12" s="6"/>
      <c r="E12" s="8" t="s">
        <v>70</v>
      </c>
      <c r="F12" s="33">
        <f>'Gifts and benefits'!C26</f>
        <v>0</v>
      </c>
      <c r="G12" s="29"/>
      <c r="H12" s="29"/>
      <c r="I12" s="29"/>
      <c r="J12" s="29"/>
      <c r="K12" s="29"/>
    </row>
    <row r="13" spans="1:11" ht="27.75" customHeight="1">
      <c r="A13" s="8" t="s">
        <v>71</v>
      </c>
      <c r="B13" s="60">
        <f>'All other expenses'!B25</f>
        <v>17.39</v>
      </c>
      <c r="C13" s="67" t="str">
        <f>IF('All other expenses'!B6="",A34,'All other expenses'!B6)</f>
        <v>Figures exclude GST</v>
      </c>
      <c r="D13" s="6"/>
      <c r="E13" s="8" t="s">
        <v>72</v>
      </c>
      <c r="F13" s="33">
        <f>'Gifts and benefits'!C27</f>
        <v>0</v>
      </c>
      <c r="G13" s="17"/>
      <c r="H13" s="17"/>
      <c r="I13" s="17"/>
      <c r="J13" s="17"/>
      <c r="K13" s="17"/>
    </row>
    <row r="14" spans="1:11" ht="12.75" customHeight="1">
      <c r="A14" s="7"/>
      <c r="B14" s="61"/>
      <c r="C14" s="68"/>
      <c r="D14" s="34"/>
      <c r="E14" s="6"/>
      <c r="F14" s="35"/>
      <c r="G14" s="17"/>
      <c r="H14" s="17"/>
      <c r="I14" s="17"/>
      <c r="J14" s="17"/>
      <c r="K14" s="17"/>
    </row>
    <row r="15" spans="1:11" ht="27.75" customHeight="1">
      <c r="A15" s="9" t="s">
        <v>73</v>
      </c>
      <c r="B15" s="62">
        <f>Travel!B22</f>
        <v>0</v>
      </c>
      <c r="C15" s="69" t="str">
        <f>C11</f>
        <v>Figures exclude GST</v>
      </c>
      <c r="D15" s="6"/>
      <c r="E15" s="6"/>
      <c r="F15" s="35"/>
      <c r="G15" s="17"/>
      <c r="H15" s="17"/>
      <c r="I15" s="17"/>
      <c r="J15" s="17"/>
      <c r="K15" s="17"/>
    </row>
    <row r="16" spans="1:11" ht="27.75" customHeight="1">
      <c r="A16" s="9" t="s">
        <v>74</v>
      </c>
      <c r="B16" s="62">
        <f>Travel!B84</f>
        <v>10590.500000000004</v>
      </c>
      <c r="C16" s="69" t="str">
        <f>C11</f>
        <v>Figures exclude GST</v>
      </c>
      <c r="D16" s="36"/>
      <c r="E16" s="6"/>
      <c r="F16" s="37"/>
      <c r="G16" s="17"/>
      <c r="H16" s="17"/>
      <c r="I16" s="17"/>
      <c r="J16" s="17"/>
      <c r="K16" s="17"/>
    </row>
    <row r="17" spans="1:11" ht="27.75" customHeight="1">
      <c r="A17" s="9" t="s">
        <v>75</v>
      </c>
      <c r="B17" s="62">
        <f>Travel!B103</f>
        <v>201.31000000000003</v>
      </c>
      <c r="C17" s="69" t="str">
        <f>C11</f>
        <v>Figures exclude GST</v>
      </c>
      <c r="D17" s="6"/>
      <c r="E17" s="6"/>
      <c r="F17" s="37"/>
      <c r="G17" s="17"/>
      <c r="H17" s="17"/>
      <c r="I17" s="17"/>
      <c r="J17" s="17"/>
      <c r="K17" s="17"/>
    </row>
    <row r="18" spans="1:11" ht="27.75" customHeight="1">
      <c r="A18" s="17"/>
      <c r="B18" s="19"/>
      <c r="C18" s="17"/>
      <c r="D18" s="5"/>
      <c r="E18" s="5"/>
      <c r="F18" s="28"/>
      <c r="G18" s="17"/>
      <c r="H18" s="17"/>
      <c r="I18" s="17"/>
      <c r="J18" s="17"/>
      <c r="K18" s="17"/>
    </row>
    <row r="19" spans="1:11">
      <c r="A19" s="18" t="s">
        <v>76</v>
      </c>
      <c r="B19" s="19"/>
      <c r="C19" s="17"/>
      <c r="D19" s="17"/>
      <c r="E19" s="17"/>
      <c r="F19" s="17"/>
      <c r="G19" s="17"/>
      <c r="H19" s="17"/>
      <c r="I19" s="17"/>
      <c r="J19" s="17"/>
      <c r="K19" s="17"/>
    </row>
    <row r="20" spans="1:11">
      <c r="A20" s="20" t="s">
        <v>77</v>
      </c>
      <c r="D20" s="17"/>
      <c r="E20" s="17"/>
      <c r="F20" s="17"/>
      <c r="G20" s="17"/>
      <c r="H20" s="17"/>
      <c r="I20" s="17"/>
      <c r="J20" s="17"/>
      <c r="K20" s="17"/>
    </row>
    <row r="21" spans="1:11" ht="12.6" customHeight="1">
      <c r="A21" s="20" t="s">
        <v>78</v>
      </c>
      <c r="D21" s="17"/>
      <c r="E21" s="17"/>
      <c r="F21" s="17"/>
      <c r="G21" s="17"/>
      <c r="H21" s="17"/>
      <c r="I21" s="17"/>
      <c r="J21" s="17"/>
      <c r="K21" s="17"/>
    </row>
    <row r="22" spans="1:11" ht="12.6" customHeight="1">
      <c r="A22" s="20" t="s">
        <v>79</v>
      </c>
      <c r="D22" s="17"/>
      <c r="E22" s="17"/>
      <c r="F22" s="17"/>
      <c r="G22" s="17"/>
      <c r="H22" s="17"/>
      <c r="I22" s="17"/>
      <c r="J22" s="17"/>
      <c r="K22" s="17"/>
    </row>
    <row r="23" spans="1:11" ht="12.6" customHeight="1">
      <c r="A23" s="20" t="s">
        <v>80</v>
      </c>
      <c r="D23" s="17"/>
      <c r="E23" s="17"/>
      <c r="F23" s="17"/>
      <c r="G23" s="17"/>
      <c r="H23" s="17"/>
      <c r="I23" s="17"/>
      <c r="J23" s="17"/>
      <c r="K23" s="17"/>
    </row>
    <row r="24" spans="1:11">
      <c r="A24" s="26"/>
      <c r="B24" s="17"/>
      <c r="C24" s="17"/>
      <c r="D24" s="17"/>
      <c r="E24" s="17"/>
      <c r="F24" s="17"/>
      <c r="G24" s="17"/>
      <c r="H24" s="17"/>
      <c r="I24" s="17"/>
      <c r="J24" s="17"/>
      <c r="K24" s="17"/>
    </row>
    <row r="25" spans="1:11" hidden="1">
      <c r="A25" s="12" t="s">
        <v>81</v>
      </c>
      <c r="B25" s="13"/>
      <c r="C25" s="13"/>
      <c r="D25" s="13"/>
      <c r="E25" s="13"/>
      <c r="F25" s="13"/>
      <c r="G25" s="17"/>
      <c r="H25" s="17"/>
      <c r="I25" s="17"/>
      <c r="J25" s="17"/>
      <c r="K25" s="17"/>
    </row>
    <row r="26" spans="1:11" ht="12.75" hidden="1" customHeight="1">
      <c r="A26" s="11" t="s">
        <v>82</v>
      </c>
      <c r="B26" s="4"/>
      <c r="C26" s="4"/>
      <c r="D26" s="11"/>
      <c r="E26" s="11"/>
      <c r="F26" s="11"/>
      <c r="G26" s="17"/>
      <c r="H26" s="17"/>
      <c r="I26" s="17"/>
      <c r="J26" s="17"/>
      <c r="K26" s="17"/>
    </row>
    <row r="27" spans="1:11" hidden="1">
      <c r="A27" s="10" t="s">
        <v>83</v>
      </c>
      <c r="B27" s="10"/>
      <c r="C27" s="10"/>
      <c r="D27" s="10"/>
      <c r="E27" s="10"/>
      <c r="F27" s="10"/>
      <c r="G27" s="17"/>
      <c r="H27" s="17"/>
      <c r="I27" s="17"/>
      <c r="J27" s="17"/>
      <c r="K27" s="17"/>
    </row>
    <row r="28" spans="1:11" hidden="1">
      <c r="A28" s="10" t="s">
        <v>84</v>
      </c>
      <c r="B28" s="10"/>
      <c r="C28" s="10"/>
      <c r="D28" s="10"/>
      <c r="E28" s="10"/>
      <c r="F28" s="10"/>
      <c r="G28" s="17"/>
      <c r="H28" s="17"/>
      <c r="I28" s="17"/>
      <c r="J28" s="17"/>
      <c r="K28" s="17"/>
    </row>
    <row r="29" spans="1:11" hidden="1">
      <c r="A29" s="11" t="s">
        <v>85</v>
      </c>
      <c r="B29" s="11"/>
      <c r="C29" s="11"/>
      <c r="D29" s="11"/>
      <c r="E29" s="11"/>
      <c r="F29" s="11"/>
      <c r="G29" s="17"/>
      <c r="H29" s="17"/>
      <c r="I29" s="17"/>
      <c r="J29" s="17"/>
      <c r="K29" s="17"/>
    </row>
    <row r="30" spans="1:11" hidden="1">
      <c r="A30" s="11" t="s">
        <v>86</v>
      </c>
      <c r="B30" s="11"/>
      <c r="C30" s="11"/>
      <c r="D30" s="11"/>
      <c r="E30" s="11"/>
      <c r="F30" s="11"/>
      <c r="G30" s="17"/>
      <c r="H30" s="17"/>
      <c r="I30" s="17"/>
      <c r="J30" s="17"/>
      <c r="K30" s="17"/>
    </row>
    <row r="31" spans="1:11" hidden="1">
      <c r="A31" s="10" t="s">
        <v>87</v>
      </c>
      <c r="B31" s="10"/>
      <c r="C31" s="10"/>
      <c r="D31" s="10"/>
      <c r="E31" s="10"/>
      <c r="F31" s="10"/>
      <c r="G31" s="17"/>
      <c r="H31" s="17"/>
      <c r="I31" s="17"/>
      <c r="J31" s="17"/>
      <c r="K31" s="17"/>
    </row>
    <row r="32" spans="1:11" hidden="1">
      <c r="A32" s="10" t="s">
        <v>88</v>
      </c>
      <c r="B32" s="10"/>
      <c r="C32" s="10"/>
      <c r="D32" s="10"/>
      <c r="E32" s="10"/>
      <c r="F32" s="10"/>
      <c r="G32" s="17"/>
      <c r="H32" s="17"/>
      <c r="I32" s="17"/>
      <c r="J32" s="17"/>
      <c r="K32" s="17"/>
    </row>
    <row r="33" spans="1:11" hidden="1">
      <c r="A33" s="10" t="s">
        <v>89</v>
      </c>
      <c r="B33" s="10"/>
      <c r="C33" s="10"/>
      <c r="D33" s="10"/>
      <c r="E33" s="10"/>
      <c r="F33" s="10"/>
      <c r="G33" s="17"/>
      <c r="H33" s="17"/>
      <c r="I33" s="17"/>
      <c r="J33" s="17"/>
      <c r="K33" s="17"/>
    </row>
    <row r="34" spans="1:11" hidden="1">
      <c r="A34" s="11" t="s">
        <v>90</v>
      </c>
      <c r="B34" s="11"/>
      <c r="C34" s="11"/>
      <c r="D34" s="11"/>
      <c r="E34" s="11"/>
      <c r="F34" s="11"/>
      <c r="G34" s="17"/>
      <c r="H34" s="17"/>
      <c r="I34" s="17"/>
      <c r="J34" s="17"/>
      <c r="K34" s="17"/>
    </row>
    <row r="35" spans="1:11" hidden="1">
      <c r="A35" s="11" t="s">
        <v>91</v>
      </c>
      <c r="B35" s="11"/>
      <c r="C35" s="11"/>
      <c r="D35" s="11"/>
      <c r="E35" s="11"/>
      <c r="F35" s="11"/>
      <c r="G35" s="17"/>
      <c r="H35" s="17"/>
      <c r="I35" s="17"/>
      <c r="J35" s="17"/>
      <c r="K35" s="17"/>
    </row>
    <row r="36" spans="1:11" hidden="1">
      <c r="A36" s="10" t="s">
        <v>92</v>
      </c>
      <c r="B36" s="64"/>
      <c r="C36" s="64"/>
      <c r="D36" s="64"/>
      <c r="E36" s="64"/>
      <c r="F36" s="64"/>
      <c r="G36" s="17"/>
      <c r="H36" s="17"/>
      <c r="I36" s="17"/>
      <c r="J36" s="17"/>
      <c r="K36" s="17"/>
    </row>
    <row r="37" spans="1:11" hidden="1">
      <c r="A37" s="10" t="s">
        <v>60</v>
      </c>
      <c r="B37" s="64"/>
      <c r="C37" s="64"/>
      <c r="D37" s="64"/>
      <c r="E37" s="64"/>
      <c r="F37" s="64"/>
      <c r="G37" s="17"/>
      <c r="H37" s="17"/>
      <c r="I37" s="17"/>
      <c r="J37" s="17"/>
      <c r="K37" s="17"/>
    </row>
    <row r="38" spans="1:11" hidden="1">
      <c r="A38" s="10" t="s">
        <v>93</v>
      </c>
      <c r="B38" s="64"/>
      <c r="C38" s="64"/>
      <c r="D38" s="64"/>
      <c r="E38" s="64"/>
      <c r="F38" s="64"/>
      <c r="G38" s="17"/>
      <c r="H38" s="17"/>
      <c r="I38" s="17"/>
      <c r="J38" s="17"/>
      <c r="K38" s="17"/>
    </row>
    <row r="39" spans="1:11" hidden="1">
      <c r="A39" s="11" t="s">
        <v>94</v>
      </c>
      <c r="B39" s="4"/>
      <c r="C39" s="4"/>
      <c r="D39" s="4"/>
      <c r="E39" s="4"/>
      <c r="F39" s="4"/>
      <c r="G39" s="17"/>
      <c r="H39" s="17"/>
      <c r="I39" s="17"/>
      <c r="J39" s="17"/>
      <c r="K39" s="17"/>
    </row>
    <row r="40" spans="1:11" hidden="1">
      <c r="A40" s="4" t="s">
        <v>95</v>
      </c>
      <c r="B40" s="4"/>
      <c r="C40" s="4"/>
      <c r="D40" s="4"/>
      <c r="E40" s="4"/>
      <c r="F40" s="4"/>
      <c r="G40" s="17"/>
      <c r="H40" s="17"/>
      <c r="I40" s="17"/>
      <c r="J40" s="17"/>
      <c r="K40" s="17"/>
    </row>
    <row r="41" spans="1:11" hidden="1">
      <c r="A41" s="4" t="s">
        <v>96</v>
      </c>
      <c r="B41" s="4"/>
      <c r="C41" s="4"/>
      <c r="D41" s="4"/>
      <c r="E41" s="4"/>
      <c r="F41" s="4"/>
      <c r="G41" s="17"/>
      <c r="H41" s="17"/>
      <c r="I41" s="17"/>
      <c r="J41" s="17"/>
      <c r="K41" s="17"/>
    </row>
    <row r="42" spans="1:11" hidden="1">
      <c r="A42" s="4" t="s">
        <v>97</v>
      </c>
      <c r="B42" s="4"/>
      <c r="C42" s="4"/>
      <c r="D42" s="4"/>
      <c r="E42" s="4"/>
      <c r="F42" s="4"/>
      <c r="G42" s="17"/>
      <c r="H42" s="17"/>
      <c r="I42" s="17"/>
      <c r="J42" s="17"/>
      <c r="K42" s="17"/>
    </row>
    <row r="43" spans="1:11" hidden="1">
      <c r="A43" s="4" t="s">
        <v>98</v>
      </c>
      <c r="B43" s="4"/>
      <c r="C43" s="4"/>
      <c r="D43" s="4"/>
      <c r="E43" s="4"/>
      <c r="F43" s="4"/>
      <c r="G43" s="17"/>
      <c r="H43" s="17"/>
      <c r="I43" s="17"/>
      <c r="J43" s="17"/>
      <c r="K43" s="17"/>
    </row>
    <row r="44" spans="1:11" hidden="1">
      <c r="A44" s="4" t="s">
        <v>99</v>
      </c>
      <c r="B44" s="4"/>
      <c r="C44" s="4"/>
      <c r="D44" s="4"/>
      <c r="E44" s="4"/>
      <c r="F44" s="4"/>
      <c r="G44" s="17"/>
      <c r="H44" s="17"/>
      <c r="I44" s="17"/>
      <c r="J44" s="17"/>
      <c r="K44" s="17"/>
    </row>
    <row r="45" spans="1:11" hidden="1">
      <c r="A45" s="65" t="s">
        <v>100</v>
      </c>
      <c r="B45" s="64"/>
      <c r="C45" s="64"/>
      <c r="D45" s="64"/>
      <c r="E45" s="64"/>
      <c r="F45" s="64"/>
      <c r="G45" s="17"/>
      <c r="H45" s="17"/>
      <c r="I45" s="17"/>
      <c r="J45" s="17"/>
      <c r="K45" s="17"/>
    </row>
    <row r="46" spans="1:11" hidden="1">
      <c r="A46" s="64" t="s">
        <v>101</v>
      </c>
      <c r="B46" s="64"/>
      <c r="C46" s="64"/>
      <c r="D46" s="64"/>
      <c r="E46" s="64"/>
      <c r="F46" s="64"/>
      <c r="G46" s="17"/>
      <c r="H46" s="17"/>
      <c r="I46" s="17"/>
      <c r="J46" s="17"/>
      <c r="K46" s="17"/>
    </row>
    <row r="47" spans="1:11" hidden="1">
      <c r="A47" s="38">
        <v>-20000</v>
      </c>
      <c r="B47" s="4"/>
      <c r="C47" s="4"/>
      <c r="D47" s="4"/>
      <c r="E47" s="4"/>
      <c r="F47" s="4"/>
      <c r="G47" s="17"/>
      <c r="H47" s="17"/>
      <c r="I47" s="17"/>
      <c r="J47" s="17"/>
      <c r="K47" s="17"/>
    </row>
    <row r="48" spans="1:11" ht="26.45" hidden="1">
      <c r="A48" s="82" t="s">
        <v>102</v>
      </c>
      <c r="B48" s="64"/>
      <c r="C48" s="64"/>
      <c r="D48" s="64"/>
      <c r="E48" s="64"/>
      <c r="F48" s="64"/>
      <c r="G48" s="17"/>
      <c r="H48" s="17"/>
      <c r="I48" s="17"/>
      <c r="J48" s="17"/>
      <c r="K48" s="17"/>
    </row>
    <row r="49" spans="1:11" ht="26.45" hidden="1">
      <c r="A49" s="82" t="s">
        <v>103</v>
      </c>
      <c r="B49" s="64"/>
      <c r="C49" s="64"/>
      <c r="D49" s="64"/>
      <c r="E49" s="64"/>
      <c r="F49" s="64"/>
      <c r="G49" s="17"/>
      <c r="H49" s="17"/>
      <c r="I49" s="17"/>
      <c r="J49" s="17"/>
      <c r="K49" s="17"/>
    </row>
    <row r="50" spans="1:11" ht="26.45" hidden="1">
      <c r="A50" s="83" t="s">
        <v>104</v>
      </c>
      <c r="B50" s="4"/>
      <c r="C50" s="4"/>
      <c r="D50" s="4"/>
      <c r="E50" s="4"/>
      <c r="F50" s="4"/>
      <c r="G50" s="17"/>
      <c r="H50" s="17"/>
      <c r="I50" s="17"/>
      <c r="J50" s="17"/>
      <c r="K50" s="17"/>
    </row>
    <row r="51" spans="1:11" ht="26.45" hidden="1">
      <c r="A51" s="83" t="s">
        <v>105</v>
      </c>
      <c r="B51" s="4"/>
      <c r="C51" s="4"/>
      <c r="D51" s="4"/>
      <c r="E51" s="4"/>
      <c r="F51" s="4"/>
      <c r="G51" s="17"/>
      <c r="H51" s="17"/>
      <c r="I51" s="17"/>
      <c r="J51" s="17"/>
      <c r="K51" s="17"/>
    </row>
    <row r="52" spans="1:11" ht="39.6" hidden="1">
      <c r="A52" s="83" t="s">
        <v>106</v>
      </c>
      <c r="B52" s="75"/>
      <c r="C52" s="75"/>
      <c r="D52" s="75"/>
      <c r="E52" s="11"/>
      <c r="F52" s="11"/>
      <c r="G52" s="17"/>
      <c r="H52" s="17"/>
      <c r="I52" s="17"/>
      <c r="J52" s="17"/>
      <c r="K52" s="17"/>
    </row>
    <row r="53" spans="1:11" hidden="1">
      <c r="A53" s="80" t="s">
        <v>107</v>
      </c>
      <c r="B53" s="74"/>
      <c r="C53" s="74"/>
      <c r="D53" s="74"/>
      <c r="E53" s="10"/>
      <c r="F53" s="10" t="b">
        <v>1</v>
      </c>
      <c r="G53" s="17"/>
      <c r="H53" s="17"/>
      <c r="I53" s="17"/>
      <c r="J53" s="17"/>
      <c r="K53" s="17"/>
    </row>
    <row r="54" spans="1:11" hidden="1">
      <c r="A54" s="81" t="s">
        <v>108</v>
      </c>
      <c r="B54" s="80"/>
      <c r="C54" s="80"/>
      <c r="D54" s="80"/>
      <c r="E54" s="10"/>
      <c r="F54" s="10" t="b">
        <v>0</v>
      </c>
      <c r="G54" s="17"/>
      <c r="H54" s="17"/>
      <c r="I54" s="17"/>
      <c r="J54" s="17"/>
      <c r="K54" s="17"/>
    </row>
    <row r="55" spans="1:11" hidden="1">
      <c r="A55" s="84"/>
      <c r="B55" s="76">
        <f>COUNT(Travel!B12:B21)</f>
        <v>0</v>
      </c>
      <c r="C55" s="76"/>
      <c r="D55" s="76">
        <f>COUNTIF(Travel!D12:D21,"*")</f>
        <v>0</v>
      </c>
      <c r="E55" s="77"/>
      <c r="F55" s="77" t="b">
        <f>MIN(B55,D55)=MAX(B55,D55)</f>
        <v>1</v>
      </c>
      <c r="G55" s="17"/>
      <c r="H55" s="17"/>
      <c r="I55" s="17"/>
      <c r="J55" s="17"/>
      <c r="K55" s="17"/>
    </row>
    <row r="56" spans="1:11" hidden="1">
      <c r="A56" s="84" t="s">
        <v>109</v>
      </c>
      <c r="B56" s="76">
        <f>COUNT(Travel!B26:B83)</f>
        <v>53</v>
      </c>
      <c r="C56" s="76"/>
      <c r="D56" s="76">
        <f>COUNTIF(Travel!D26:D83,"*")</f>
        <v>53</v>
      </c>
      <c r="E56" s="77"/>
      <c r="F56" s="77" t="b">
        <f>MIN(B56,D56)=MAX(B56,D56)</f>
        <v>1</v>
      </c>
    </row>
    <row r="57" spans="1:11" hidden="1">
      <c r="A57" s="85"/>
      <c r="B57" s="76">
        <f>COUNT(Travel!B88:B102)</f>
        <v>11</v>
      </c>
      <c r="C57" s="76"/>
      <c r="D57" s="76">
        <f>COUNTIF(Travel!D88:D102,"*")</f>
        <v>11</v>
      </c>
      <c r="E57" s="77"/>
      <c r="F57" s="77" t="b">
        <f>MIN(B57,D57)=MAX(B57,D57)</f>
        <v>1</v>
      </c>
    </row>
    <row r="58" spans="1:11" hidden="1">
      <c r="A58" s="86" t="s">
        <v>110</v>
      </c>
      <c r="B58" s="78">
        <f>COUNT(Hospitality!B11:B27)</f>
        <v>14</v>
      </c>
      <c r="C58" s="78"/>
      <c r="D58" s="78">
        <f>COUNTIF(Hospitality!D11:D27,"*")</f>
        <v>14</v>
      </c>
      <c r="E58" s="79"/>
      <c r="F58" s="79" t="b">
        <f>MIN(B58,D58)=MAX(B58,D58)</f>
        <v>1</v>
      </c>
    </row>
    <row r="59" spans="1:11" hidden="1">
      <c r="A59" s="87" t="s">
        <v>111</v>
      </c>
      <c r="B59" s="77">
        <f>COUNT('All other expenses'!B11:B24)</f>
        <v>1</v>
      </c>
      <c r="C59" s="77"/>
      <c r="D59" s="77">
        <f>COUNTIF('All other expenses'!D11:D24,"*")</f>
        <v>1</v>
      </c>
      <c r="E59" s="77"/>
      <c r="F59" s="77" t="b">
        <f>MIN(B59,D59)=MAX(B59,D59)</f>
        <v>1</v>
      </c>
    </row>
    <row r="60" spans="1:11" hidden="1">
      <c r="A60" s="86" t="s">
        <v>112</v>
      </c>
      <c r="B60" s="78">
        <f>COUNTIF('Gifts and benefits'!B11:B24,"*")</f>
        <v>1</v>
      </c>
      <c r="C60" s="78">
        <f>COUNTIF('Gifts and benefits'!C11:C24,"*")</f>
        <v>0</v>
      </c>
      <c r="D60" s="78"/>
      <c r="E60" s="78">
        <f>COUNTA('Gifts and benefits'!E11:E24)</f>
        <v>0</v>
      </c>
      <c r="F60" s="79" t="b">
        <f>MIN(B60,C60,E60)=MAX(B60,C60,E60)</f>
        <v>0</v>
      </c>
    </row>
    <row r="61" spans="1:11"/>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44"/>
  <sheetViews>
    <sheetView zoomScaleNormal="100" workbookViewId="0">
      <selection activeCell="C32" sqref="C32"/>
    </sheetView>
  </sheetViews>
  <sheetFormatPr defaultColWidth="0" defaultRowHeight="13.15" zeroHeight="1"/>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c r="A1" s="143" t="s">
        <v>113</v>
      </c>
      <c r="B1" s="143"/>
      <c r="C1" s="143"/>
      <c r="D1" s="143"/>
      <c r="E1" s="143"/>
      <c r="F1" s="17"/>
    </row>
    <row r="2" spans="1:6" ht="21" customHeight="1">
      <c r="A2" s="3" t="s">
        <v>52</v>
      </c>
      <c r="B2" s="146" t="str">
        <f>'Summary and sign-off'!B2:F2</f>
        <v>Creative New Zealand</v>
      </c>
      <c r="C2" s="146"/>
      <c r="D2" s="146"/>
      <c r="E2" s="146"/>
      <c r="F2" s="17"/>
    </row>
    <row r="3" spans="1:6" ht="21" customHeight="1">
      <c r="A3" s="3" t="s">
        <v>114</v>
      </c>
      <c r="B3" s="146" t="str">
        <f>'Summary and sign-off'!B3:F3</f>
        <v>Stephen Wainwright</v>
      </c>
      <c r="C3" s="146"/>
      <c r="D3" s="146"/>
      <c r="E3" s="146"/>
      <c r="F3" s="17"/>
    </row>
    <row r="4" spans="1:6" ht="21" customHeight="1">
      <c r="A4" s="3" t="s">
        <v>115</v>
      </c>
      <c r="B4" s="146">
        <f>'Summary and sign-off'!B4:F4</f>
        <v>44378</v>
      </c>
      <c r="C4" s="146"/>
      <c r="D4" s="146"/>
      <c r="E4" s="146"/>
      <c r="F4" s="17"/>
    </row>
    <row r="5" spans="1:6" ht="21" customHeight="1">
      <c r="A5" s="3" t="s">
        <v>116</v>
      </c>
      <c r="B5" s="146">
        <f>'Summary and sign-off'!B5:F5</f>
        <v>44742</v>
      </c>
      <c r="C5" s="146"/>
      <c r="D5" s="146"/>
      <c r="E5" s="146"/>
      <c r="F5" s="17"/>
    </row>
    <row r="6" spans="1:6" ht="21" customHeight="1">
      <c r="A6" s="3" t="s">
        <v>117</v>
      </c>
      <c r="B6" s="141" t="s">
        <v>84</v>
      </c>
      <c r="C6" s="141"/>
      <c r="D6" s="141"/>
      <c r="E6" s="141"/>
      <c r="F6" s="17"/>
    </row>
    <row r="7" spans="1:6" ht="21" customHeight="1">
      <c r="A7" s="3" t="s">
        <v>58</v>
      </c>
      <c r="B7" s="141" t="s">
        <v>86</v>
      </c>
      <c r="C7" s="141"/>
      <c r="D7" s="141"/>
      <c r="E7" s="141"/>
      <c r="F7" s="17"/>
    </row>
    <row r="8" spans="1:6" ht="36" customHeight="1">
      <c r="A8" s="149" t="s">
        <v>118</v>
      </c>
      <c r="B8" s="150"/>
      <c r="C8" s="150"/>
      <c r="D8" s="150"/>
      <c r="E8" s="150"/>
      <c r="F8" s="19"/>
    </row>
    <row r="9" spans="1:6" ht="36" customHeight="1">
      <c r="A9" s="151" t="s">
        <v>119</v>
      </c>
      <c r="B9" s="152"/>
      <c r="C9" s="152"/>
      <c r="D9" s="152"/>
      <c r="E9" s="152"/>
      <c r="F9" s="19"/>
    </row>
    <row r="10" spans="1:6" ht="24.75" customHeight="1">
      <c r="A10" s="148" t="s">
        <v>120</v>
      </c>
      <c r="B10" s="153"/>
      <c r="C10" s="148"/>
      <c r="D10" s="148"/>
      <c r="E10" s="148"/>
      <c r="F10" s="29"/>
    </row>
    <row r="11" spans="1:6" ht="27" customHeight="1">
      <c r="A11" s="24" t="s">
        <v>121</v>
      </c>
      <c r="B11" s="24" t="s">
        <v>122</v>
      </c>
      <c r="C11" s="24" t="s">
        <v>123</v>
      </c>
      <c r="D11" s="24" t="s">
        <v>124</v>
      </c>
      <c r="E11" s="24" t="s">
        <v>125</v>
      </c>
      <c r="F11" s="30"/>
    </row>
    <row r="12" spans="1:6" s="2" customFormat="1" hidden="1">
      <c r="A12" s="96"/>
      <c r="B12" s="97"/>
      <c r="C12" s="98"/>
      <c r="D12" s="98"/>
      <c r="E12" s="99"/>
      <c r="F12" s="1"/>
    </row>
    <row r="13" spans="1:6" s="2" customFormat="1">
      <c r="A13" s="120"/>
      <c r="B13" s="121"/>
      <c r="C13" s="122" t="s">
        <v>126</v>
      </c>
      <c r="D13" s="122"/>
      <c r="E13" s="123"/>
      <c r="F13" s="1"/>
    </row>
    <row r="14" spans="1:6" s="2" customFormat="1">
      <c r="A14" s="120"/>
      <c r="B14" s="121"/>
      <c r="C14" s="122"/>
      <c r="D14" s="122"/>
      <c r="E14" s="123"/>
      <c r="F14" s="1"/>
    </row>
    <row r="15" spans="1:6" s="2" customFormat="1">
      <c r="A15" s="120"/>
      <c r="B15" s="121"/>
      <c r="C15" s="122"/>
      <c r="D15" s="122"/>
      <c r="E15" s="123"/>
      <c r="F15" s="1"/>
    </row>
    <row r="16" spans="1:6" s="2" customFormat="1">
      <c r="A16" s="120"/>
      <c r="B16" s="121"/>
      <c r="C16" s="122"/>
      <c r="D16" s="122"/>
      <c r="E16" s="123"/>
      <c r="F16" s="1"/>
    </row>
    <row r="17" spans="1:6" s="2" customFormat="1">
      <c r="A17" s="120"/>
      <c r="B17" s="121"/>
      <c r="C17" s="122"/>
      <c r="D17" s="122"/>
      <c r="E17" s="123"/>
      <c r="F17" s="1"/>
    </row>
    <row r="18" spans="1:6" s="2" customFormat="1" ht="12.75" customHeight="1">
      <c r="A18" s="120"/>
      <c r="B18" s="121"/>
      <c r="C18" s="122"/>
      <c r="D18" s="122"/>
      <c r="E18" s="123"/>
      <c r="F18" s="1"/>
    </row>
    <row r="19" spans="1:6" s="2" customFormat="1">
      <c r="A19" s="124"/>
      <c r="B19" s="121"/>
      <c r="C19" s="122"/>
      <c r="D19" s="122"/>
      <c r="E19" s="123"/>
      <c r="F19" s="1"/>
    </row>
    <row r="20" spans="1:6" s="2" customFormat="1">
      <c r="A20" s="124"/>
      <c r="B20" s="121"/>
      <c r="C20" s="122"/>
      <c r="D20" s="122"/>
      <c r="E20" s="123"/>
      <c r="F20" s="1"/>
    </row>
    <row r="21" spans="1:6" s="2" customFormat="1" hidden="1">
      <c r="A21" s="106"/>
      <c r="B21" s="107"/>
      <c r="C21" s="108"/>
      <c r="D21" s="108"/>
      <c r="E21" s="109"/>
      <c r="F21" s="1"/>
    </row>
    <row r="22" spans="1:6" ht="19.5" customHeight="1">
      <c r="A22" s="72" t="s">
        <v>127</v>
      </c>
      <c r="B22" s="73">
        <f>SUM(B12:B21)</f>
        <v>0</v>
      </c>
      <c r="C22" s="131" t="str">
        <f>IF(SUBTOTAL(3,B12:B21)=SUBTOTAL(103,B12:B21),'Summary and sign-off'!$A$48,'Summary and sign-off'!$A$49)</f>
        <v>Check - there are no hidden rows with data</v>
      </c>
      <c r="D22" s="147" t="str">
        <f>IF('Summary and sign-off'!F55='Summary and sign-off'!F54,'Summary and sign-off'!A51,'Summary and sign-off'!A50)</f>
        <v>Check - each entry provides sufficient information</v>
      </c>
      <c r="E22" s="147"/>
      <c r="F22" s="17"/>
    </row>
    <row r="23" spans="1:6" ht="10.5" customHeight="1">
      <c r="A23" s="17"/>
      <c r="B23" s="19"/>
      <c r="C23" s="17"/>
      <c r="D23" s="17"/>
      <c r="E23" s="17"/>
      <c r="F23" s="17"/>
    </row>
    <row r="24" spans="1:6" ht="24.75" customHeight="1">
      <c r="A24" s="148" t="s">
        <v>128</v>
      </c>
      <c r="B24" s="148"/>
      <c r="C24" s="148"/>
      <c r="D24" s="148"/>
      <c r="E24" s="148"/>
      <c r="F24" s="29"/>
    </row>
    <row r="25" spans="1:6" ht="27" customHeight="1">
      <c r="A25" s="24" t="s">
        <v>121</v>
      </c>
      <c r="B25" s="24" t="s">
        <v>65</v>
      </c>
      <c r="C25" s="24" t="s">
        <v>129</v>
      </c>
      <c r="D25" s="24" t="s">
        <v>124</v>
      </c>
      <c r="E25" s="24" t="s">
        <v>125</v>
      </c>
      <c r="F25" s="30"/>
    </row>
    <row r="26" spans="1:6" s="2" customFormat="1" hidden="1">
      <c r="A26" s="96"/>
      <c r="B26" s="97"/>
      <c r="C26" s="98"/>
      <c r="D26" s="98"/>
      <c r="E26" s="99"/>
      <c r="F26" s="1"/>
    </row>
    <row r="27" spans="1:6" s="2" customFormat="1">
      <c r="A27" s="120">
        <v>44408</v>
      </c>
      <c r="B27" s="121">
        <v>164.35</v>
      </c>
      <c r="C27" s="122" t="s">
        <v>130</v>
      </c>
      <c r="D27" s="122" t="s">
        <v>131</v>
      </c>
      <c r="E27" s="123" t="s">
        <v>132</v>
      </c>
      <c r="F27" s="1"/>
    </row>
    <row r="28" spans="1:6" s="2" customFormat="1">
      <c r="A28" s="120">
        <v>44408</v>
      </c>
      <c r="B28" s="121">
        <v>164.35</v>
      </c>
      <c r="C28" s="122" t="s">
        <v>133</v>
      </c>
      <c r="D28" s="122" t="s">
        <v>131</v>
      </c>
      <c r="E28" s="138" t="s">
        <v>132</v>
      </c>
      <c r="F28" s="1"/>
    </row>
    <row r="29" spans="1:6" s="2" customFormat="1">
      <c r="A29" s="120">
        <v>44475</v>
      </c>
      <c r="B29" s="121">
        <v>5.39</v>
      </c>
      <c r="C29" s="122" t="s">
        <v>134</v>
      </c>
      <c r="D29" s="122" t="s">
        <v>135</v>
      </c>
      <c r="E29" s="123" t="s">
        <v>136</v>
      </c>
      <c r="F29" s="1"/>
    </row>
    <row r="30" spans="1:6" s="2" customFormat="1">
      <c r="A30" s="120">
        <v>44469</v>
      </c>
      <c r="B30" s="121">
        <v>138.26</v>
      </c>
      <c r="C30" s="122" t="s">
        <v>134</v>
      </c>
      <c r="D30" s="122" t="s">
        <v>137</v>
      </c>
      <c r="E30" s="123" t="s">
        <v>138</v>
      </c>
      <c r="F30" s="1"/>
    </row>
    <row r="31" spans="1:6" s="2" customFormat="1">
      <c r="A31" s="120">
        <v>44439</v>
      </c>
      <c r="B31" s="121">
        <v>125.63</v>
      </c>
      <c r="C31" s="122" t="s">
        <v>134</v>
      </c>
      <c r="D31" s="122" t="s">
        <v>139</v>
      </c>
      <c r="E31" s="123" t="s">
        <v>136</v>
      </c>
      <c r="F31" s="1"/>
    </row>
    <row r="32" spans="1:6" s="2" customFormat="1">
      <c r="A32" s="120">
        <v>44408</v>
      </c>
      <c r="B32" s="121">
        <v>313.04000000000002</v>
      </c>
      <c r="C32" s="122" t="s">
        <v>140</v>
      </c>
      <c r="D32" s="122" t="s">
        <v>131</v>
      </c>
      <c r="E32" s="123" t="s">
        <v>132</v>
      </c>
      <c r="F32" s="1"/>
    </row>
    <row r="33" spans="1:6" s="2" customFormat="1">
      <c r="A33" s="120">
        <v>44439</v>
      </c>
      <c r="B33" s="121">
        <v>355.65</v>
      </c>
      <c r="C33" s="122" t="s">
        <v>141</v>
      </c>
      <c r="D33" s="122" t="s">
        <v>131</v>
      </c>
      <c r="E33" s="123" t="s">
        <v>132</v>
      </c>
      <c r="F33" s="1"/>
    </row>
    <row r="34" spans="1:6" s="2" customFormat="1">
      <c r="A34" s="120">
        <v>44489</v>
      </c>
      <c r="B34" s="121">
        <v>175</v>
      </c>
      <c r="C34" s="122" t="s">
        <v>141</v>
      </c>
      <c r="D34" s="122" t="s">
        <v>142</v>
      </c>
      <c r="E34" s="123" t="s">
        <v>132</v>
      </c>
      <c r="F34" s="1"/>
    </row>
    <row r="35" spans="1:6" s="2" customFormat="1">
      <c r="A35" s="120">
        <v>44408</v>
      </c>
      <c r="B35" s="121">
        <v>169.26</v>
      </c>
      <c r="C35" s="122" t="s">
        <v>143</v>
      </c>
      <c r="D35" s="122" t="s">
        <v>131</v>
      </c>
      <c r="E35" s="123" t="s">
        <v>144</v>
      </c>
      <c r="F35" s="1"/>
    </row>
    <row r="36" spans="1:6" s="2" customFormat="1">
      <c r="A36" s="120">
        <v>44391</v>
      </c>
      <c r="B36" s="121">
        <v>38.17</v>
      </c>
      <c r="C36" s="122" t="s">
        <v>145</v>
      </c>
      <c r="D36" s="122" t="s">
        <v>146</v>
      </c>
      <c r="E36" s="123" t="s">
        <v>147</v>
      </c>
      <c r="F36" s="1"/>
    </row>
    <row r="37" spans="1:6" s="2" customFormat="1" ht="15.6" customHeight="1">
      <c r="A37" s="120">
        <v>44391</v>
      </c>
      <c r="B37" s="121">
        <v>29.84</v>
      </c>
      <c r="C37" s="122" t="s">
        <v>148</v>
      </c>
      <c r="D37" s="122" t="s">
        <v>146</v>
      </c>
      <c r="E37" s="123" t="s">
        <v>147</v>
      </c>
      <c r="F37" s="1"/>
    </row>
    <row r="38" spans="1:6" s="2" customFormat="1">
      <c r="A38" s="120">
        <v>44391</v>
      </c>
      <c r="B38" s="121">
        <v>111.3</v>
      </c>
      <c r="C38" s="122" t="s">
        <v>145</v>
      </c>
      <c r="D38" s="122" t="s">
        <v>149</v>
      </c>
      <c r="E38" s="123" t="s">
        <v>150</v>
      </c>
      <c r="F38" s="1"/>
    </row>
    <row r="39" spans="1:6" s="2" customFormat="1">
      <c r="A39" s="120">
        <v>44397</v>
      </c>
      <c r="B39" s="121">
        <v>567.39</v>
      </c>
      <c r="C39" s="122" t="s">
        <v>145</v>
      </c>
      <c r="D39" s="122" t="s">
        <v>131</v>
      </c>
      <c r="E39" s="123" t="s">
        <v>150</v>
      </c>
      <c r="F39" s="1"/>
    </row>
    <row r="40" spans="1:6" s="2" customFormat="1">
      <c r="A40" s="120">
        <v>44395</v>
      </c>
      <c r="B40" s="121">
        <v>67</v>
      </c>
      <c r="C40" s="122" t="s">
        <v>151</v>
      </c>
      <c r="D40" s="122" t="s">
        <v>139</v>
      </c>
      <c r="E40" s="123" t="s">
        <v>147</v>
      </c>
      <c r="F40" s="1"/>
    </row>
    <row r="41" spans="1:6" s="2" customFormat="1">
      <c r="A41" s="120">
        <v>44408</v>
      </c>
      <c r="B41" s="121">
        <v>339.12</v>
      </c>
      <c r="C41" s="139" t="s">
        <v>152</v>
      </c>
      <c r="D41" s="122" t="s">
        <v>153</v>
      </c>
      <c r="E41" s="123" t="s">
        <v>132</v>
      </c>
      <c r="F41" s="1"/>
    </row>
    <row r="42" spans="1:6" s="2" customFormat="1">
      <c r="A42" s="120">
        <v>44408</v>
      </c>
      <c r="B42" s="121">
        <v>313.04000000000002</v>
      </c>
      <c r="C42" s="139" t="s">
        <v>152</v>
      </c>
      <c r="D42" s="122" t="s">
        <v>131</v>
      </c>
      <c r="E42" s="123" t="s">
        <v>132</v>
      </c>
      <c r="F42" s="1"/>
    </row>
    <row r="43" spans="1:6" s="2" customFormat="1">
      <c r="A43" s="120">
        <v>44413</v>
      </c>
      <c r="B43" s="121">
        <v>32.04</v>
      </c>
      <c r="C43" s="139" t="s">
        <v>154</v>
      </c>
      <c r="D43" s="122" t="s">
        <v>146</v>
      </c>
      <c r="E43" s="123" t="s">
        <v>147</v>
      </c>
      <c r="F43" s="1"/>
    </row>
    <row r="44" spans="1:6" s="2" customFormat="1">
      <c r="A44" s="120">
        <v>44408</v>
      </c>
      <c r="B44" s="121">
        <v>406.94</v>
      </c>
      <c r="C44" s="139" t="s">
        <v>154</v>
      </c>
      <c r="D44" s="122" t="s">
        <v>155</v>
      </c>
      <c r="E44" s="123" t="s">
        <v>144</v>
      </c>
      <c r="F44" s="1"/>
    </row>
    <row r="45" spans="1:6" s="2" customFormat="1">
      <c r="A45" s="120">
        <v>44414</v>
      </c>
      <c r="B45" s="121">
        <v>27.74</v>
      </c>
      <c r="C45" s="139" t="s">
        <v>154</v>
      </c>
      <c r="D45" s="122" t="s">
        <v>146</v>
      </c>
      <c r="E45" s="123" t="s">
        <v>147</v>
      </c>
      <c r="F45" s="1"/>
    </row>
    <row r="46" spans="1:6" s="2" customFormat="1">
      <c r="A46" s="120">
        <v>44420</v>
      </c>
      <c r="B46" s="121">
        <v>41.61</v>
      </c>
      <c r="C46" s="122" t="s">
        <v>156</v>
      </c>
      <c r="D46" s="122" t="s">
        <v>146</v>
      </c>
      <c r="E46" s="123" t="s">
        <v>147</v>
      </c>
      <c r="F46" s="1"/>
    </row>
    <row r="47" spans="1:6" s="2" customFormat="1">
      <c r="A47" s="120">
        <v>44420</v>
      </c>
      <c r="B47" s="121">
        <v>409.56</v>
      </c>
      <c r="C47" s="122" t="s">
        <v>156</v>
      </c>
      <c r="D47" s="122" t="s">
        <v>157</v>
      </c>
      <c r="E47" s="123" t="s">
        <v>158</v>
      </c>
      <c r="F47" s="1"/>
    </row>
    <row r="48" spans="1:6" s="2" customFormat="1">
      <c r="A48" s="120">
        <v>44420</v>
      </c>
      <c r="B48" s="121">
        <v>182.61</v>
      </c>
      <c r="C48" s="122" t="s">
        <v>156</v>
      </c>
      <c r="D48" s="122" t="s">
        <v>131</v>
      </c>
      <c r="E48" s="123" t="s">
        <v>158</v>
      </c>
      <c r="F48" s="1"/>
    </row>
    <row r="49" spans="1:6" s="2" customFormat="1">
      <c r="A49" s="120">
        <v>44489</v>
      </c>
      <c r="B49" s="121">
        <v>54.35</v>
      </c>
      <c r="C49" s="122" t="s">
        <v>156</v>
      </c>
      <c r="D49" s="122" t="s">
        <v>159</v>
      </c>
      <c r="E49" s="123" t="s">
        <v>158</v>
      </c>
      <c r="F49" s="1"/>
    </row>
    <row r="50" spans="1:6" s="2" customFormat="1">
      <c r="A50" s="120">
        <v>44422</v>
      </c>
      <c r="B50" s="121">
        <v>115.81</v>
      </c>
      <c r="C50" s="122" t="s">
        <v>156</v>
      </c>
      <c r="D50" s="122" t="s">
        <v>139</v>
      </c>
      <c r="E50" s="123" t="s">
        <v>158</v>
      </c>
      <c r="F50" s="1"/>
    </row>
    <row r="51" spans="1:6" s="2" customFormat="1">
      <c r="A51" s="120">
        <v>44476</v>
      </c>
      <c r="B51" s="121">
        <v>16.739999999999998</v>
      </c>
      <c r="C51" s="122" t="s">
        <v>160</v>
      </c>
      <c r="D51" s="122" t="s">
        <v>146</v>
      </c>
      <c r="E51" s="123" t="s">
        <v>147</v>
      </c>
      <c r="F51" s="1"/>
    </row>
    <row r="52" spans="1:6" s="2" customFormat="1">
      <c r="A52" s="120">
        <v>44469</v>
      </c>
      <c r="B52" s="121">
        <v>537.38</v>
      </c>
      <c r="C52" s="122" t="s">
        <v>160</v>
      </c>
      <c r="D52" s="122" t="s">
        <v>161</v>
      </c>
      <c r="E52" s="123" t="s">
        <v>162</v>
      </c>
      <c r="F52" s="1"/>
    </row>
    <row r="53" spans="1:6" s="2" customFormat="1">
      <c r="A53" s="120">
        <v>44518</v>
      </c>
      <c r="B53" s="121">
        <v>404.35</v>
      </c>
      <c r="C53" s="122" t="s">
        <v>160</v>
      </c>
      <c r="D53" s="122" t="s">
        <v>131</v>
      </c>
      <c r="E53" s="123" t="s">
        <v>162</v>
      </c>
      <c r="F53" s="1"/>
    </row>
    <row r="54" spans="1:6" s="2" customFormat="1">
      <c r="A54" s="120">
        <v>44581</v>
      </c>
      <c r="B54" s="121">
        <v>123.38</v>
      </c>
      <c r="C54" s="122" t="s">
        <v>160</v>
      </c>
      <c r="D54" s="122" t="s">
        <v>163</v>
      </c>
      <c r="E54" s="123" t="s">
        <v>162</v>
      </c>
      <c r="F54" s="1"/>
    </row>
    <row r="55" spans="1:6" s="2" customFormat="1">
      <c r="A55" s="120">
        <v>44592</v>
      </c>
      <c r="B55" s="121">
        <v>737.38</v>
      </c>
      <c r="C55" s="122" t="s">
        <v>164</v>
      </c>
      <c r="D55" s="122" t="s">
        <v>165</v>
      </c>
      <c r="E55" s="123" t="s">
        <v>136</v>
      </c>
      <c r="F55" s="1"/>
    </row>
    <row r="56" spans="1:6" s="2" customFormat="1">
      <c r="A56" s="120">
        <v>44592</v>
      </c>
      <c r="B56" s="121">
        <v>175.65</v>
      </c>
      <c r="C56" s="122" t="s">
        <v>164</v>
      </c>
      <c r="D56" s="122" t="s">
        <v>131</v>
      </c>
      <c r="E56" s="123" t="s">
        <v>136</v>
      </c>
      <c r="F56" s="1"/>
    </row>
    <row r="57" spans="1:6" s="2" customFormat="1">
      <c r="A57" s="120">
        <v>44592</v>
      </c>
      <c r="B57" s="121">
        <v>144.51</v>
      </c>
      <c r="C57" s="122" t="s">
        <v>164</v>
      </c>
      <c r="D57" s="122" t="s">
        <v>139</v>
      </c>
      <c r="E57" s="123" t="s">
        <v>136</v>
      </c>
      <c r="F57" s="1"/>
    </row>
    <row r="58" spans="1:6" s="2" customFormat="1">
      <c r="A58" s="120">
        <v>44573</v>
      </c>
      <c r="B58" s="121">
        <v>27.54</v>
      </c>
      <c r="C58" s="122" t="s">
        <v>164</v>
      </c>
      <c r="D58" s="122" t="s">
        <v>146</v>
      </c>
      <c r="E58" s="123" t="s">
        <v>147</v>
      </c>
      <c r="F58" s="1"/>
    </row>
    <row r="59" spans="1:6" s="2" customFormat="1">
      <c r="A59" s="120">
        <v>44685</v>
      </c>
      <c r="B59" s="121">
        <v>98.8</v>
      </c>
      <c r="C59" s="122" t="s">
        <v>166</v>
      </c>
      <c r="D59" s="122" t="s">
        <v>167</v>
      </c>
      <c r="E59" s="123" t="s">
        <v>168</v>
      </c>
      <c r="F59" s="1"/>
    </row>
    <row r="60" spans="1:6" s="2" customFormat="1">
      <c r="A60" s="120">
        <v>44691</v>
      </c>
      <c r="B60" s="121">
        <v>39.979999999999997</v>
      </c>
      <c r="C60" s="122" t="s">
        <v>169</v>
      </c>
      <c r="D60" s="122" t="s">
        <v>146</v>
      </c>
      <c r="E60" s="123" t="s">
        <v>147</v>
      </c>
      <c r="F60" s="1"/>
    </row>
    <row r="61" spans="1:6" s="2" customFormat="1">
      <c r="A61" s="120">
        <v>44692</v>
      </c>
      <c r="B61" s="121">
        <v>17.79</v>
      </c>
      <c r="C61" s="122" t="s">
        <v>169</v>
      </c>
      <c r="D61" s="122" t="s">
        <v>146</v>
      </c>
      <c r="E61" s="123" t="s">
        <v>132</v>
      </c>
      <c r="F61" s="1"/>
    </row>
    <row r="62" spans="1:6" s="2" customFormat="1" ht="26.45">
      <c r="A62" s="120">
        <v>44714</v>
      </c>
      <c r="B62" s="121">
        <f>58.26+651.29</f>
        <v>709.55</v>
      </c>
      <c r="C62" s="122" t="s">
        <v>170</v>
      </c>
      <c r="D62" s="122" t="s">
        <v>171</v>
      </c>
      <c r="E62" s="123" t="s">
        <v>132</v>
      </c>
      <c r="F62" s="1"/>
    </row>
    <row r="63" spans="1:6" s="2" customFormat="1">
      <c r="A63" s="120">
        <v>44712</v>
      </c>
      <c r="B63" s="121">
        <v>469.57</v>
      </c>
      <c r="C63" s="122" t="s">
        <v>169</v>
      </c>
      <c r="D63" s="122" t="s">
        <v>131</v>
      </c>
      <c r="E63" s="123" t="s">
        <v>132</v>
      </c>
      <c r="F63" s="1"/>
    </row>
    <row r="64" spans="1:6" s="2" customFormat="1">
      <c r="A64" s="120">
        <v>44728</v>
      </c>
      <c r="B64" s="121">
        <v>320</v>
      </c>
      <c r="C64" s="122" t="s">
        <v>169</v>
      </c>
      <c r="D64" s="122" t="s">
        <v>142</v>
      </c>
      <c r="E64" s="123" t="s">
        <v>132</v>
      </c>
      <c r="F64" s="1"/>
    </row>
    <row r="65" spans="1:6" s="2" customFormat="1" ht="26.45">
      <c r="A65" s="120">
        <v>44695</v>
      </c>
      <c r="B65" s="121">
        <v>114.19</v>
      </c>
      <c r="C65" s="122" t="s">
        <v>172</v>
      </c>
      <c r="D65" s="122" t="s">
        <v>139</v>
      </c>
      <c r="E65" s="123" t="s">
        <v>173</v>
      </c>
      <c r="F65" s="1"/>
    </row>
    <row r="66" spans="1:6" s="2" customFormat="1" ht="26.45">
      <c r="A66" s="120">
        <v>44695</v>
      </c>
      <c r="B66" s="121">
        <v>194.87</v>
      </c>
      <c r="C66" s="122" t="s">
        <v>172</v>
      </c>
      <c r="D66" s="122" t="s">
        <v>131</v>
      </c>
      <c r="E66" s="123" t="s">
        <v>173</v>
      </c>
      <c r="F66" s="1"/>
    </row>
    <row r="67" spans="1:6" s="2" customFormat="1" ht="26.45">
      <c r="A67" s="120">
        <v>44695</v>
      </c>
      <c r="B67" s="121">
        <v>44.57</v>
      </c>
      <c r="C67" s="122" t="s">
        <v>174</v>
      </c>
      <c r="D67" s="122" t="s">
        <v>146</v>
      </c>
      <c r="E67" s="123" t="s">
        <v>147</v>
      </c>
      <c r="F67" s="1"/>
    </row>
    <row r="68" spans="1:6" s="2" customFormat="1">
      <c r="A68" s="120">
        <v>44699</v>
      </c>
      <c r="B68" s="121">
        <v>31.86</v>
      </c>
      <c r="C68" s="122" t="s">
        <v>175</v>
      </c>
      <c r="D68" s="122" t="s">
        <v>146</v>
      </c>
      <c r="E68" s="123" t="s">
        <v>147</v>
      </c>
      <c r="F68" s="1"/>
    </row>
    <row r="69" spans="1:6" s="2" customFormat="1">
      <c r="A69" s="120">
        <v>44699</v>
      </c>
      <c r="B69" s="121">
        <v>81.69</v>
      </c>
      <c r="C69" s="122" t="s">
        <v>175</v>
      </c>
      <c r="D69" s="122" t="s">
        <v>146</v>
      </c>
      <c r="E69" s="123" t="s">
        <v>132</v>
      </c>
      <c r="F69" s="1"/>
    </row>
    <row r="70" spans="1:6" s="2" customFormat="1">
      <c r="A70" s="120">
        <v>44714</v>
      </c>
      <c r="B70" s="121">
        <f>306.95+93.91</f>
        <v>400.86</v>
      </c>
      <c r="C70" s="122" t="s">
        <v>175</v>
      </c>
      <c r="D70" s="122" t="s">
        <v>153</v>
      </c>
      <c r="E70" s="123" t="s">
        <v>132</v>
      </c>
      <c r="F70" s="1"/>
    </row>
    <row r="71" spans="1:6" s="2" customFormat="1">
      <c r="A71" s="120">
        <v>44712</v>
      </c>
      <c r="B71" s="121">
        <v>313.04000000000002</v>
      </c>
      <c r="C71" s="122" t="s">
        <v>175</v>
      </c>
      <c r="D71" s="122" t="s">
        <v>131</v>
      </c>
      <c r="E71" s="123" t="s">
        <v>132</v>
      </c>
      <c r="F71" s="1"/>
    </row>
    <row r="72" spans="1:6" s="2" customFormat="1">
      <c r="A72" s="120">
        <v>44700</v>
      </c>
      <c r="B72" s="121">
        <v>29.74</v>
      </c>
      <c r="C72" s="122" t="s">
        <v>175</v>
      </c>
      <c r="D72" s="122" t="s">
        <v>176</v>
      </c>
      <c r="E72" s="123" t="s">
        <v>132</v>
      </c>
      <c r="F72" s="1"/>
    </row>
    <row r="73" spans="1:6" s="2" customFormat="1">
      <c r="A73" s="120">
        <v>44728</v>
      </c>
      <c r="B73" s="121">
        <v>50</v>
      </c>
      <c r="C73" s="122" t="s">
        <v>175</v>
      </c>
      <c r="D73" s="122" t="s">
        <v>142</v>
      </c>
      <c r="E73" s="123" t="s">
        <v>132</v>
      </c>
      <c r="F73" s="1"/>
    </row>
    <row r="74" spans="1:6" s="2" customFormat="1">
      <c r="A74" s="120">
        <v>44701</v>
      </c>
      <c r="B74" s="121">
        <v>83.79</v>
      </c>
      <c r="C74" s="122" t="s">
        <v>175</v>
      </c>
      <c r="D74" s="122" t="s">
        <v>146</v>
      </c>
      <c r="E74" s="123" t="s">
        <v>132</v>
      </c>
      <c r="F74" s="1"/>
    </row>
    <row r="75" spans="1:6" s="2" customFormat="1">
      <c r="A75" s="120">
        <v>44701</v>
      </c>
      <c r="B75" s="121">
        <v>39.31</v>
      </c>
      <c r="C75" s="122" t="s">
        <v>175</v>
      </c>
      <c r="D75" s="122" t="s">
        <v>146</v>
      </c>
      <c r="E75" s="123" t="s">
        <v>147</v>
      </c>
      <c r="F75" s="1"/>
    </row>
    <row r="76" spans="1:6" s="2" customFormat="1">
      <c r="A76" s="120">
        <v>44714</v>
      </c>
      <c r="B76" s="121">
        <v>236.52</v>
      </c>
      <c r="C76" s="122" t="s">
        <v>177</v>
      </c>
      <c r="D76" s="122" t="s">
        <v>178</v>
      </c>
      <c r="E76" s="123" t="s">
        <v>132</v>
      </c>
      <c r="F76" s="1"/>
    </row>
    <row r="77" spans="1:6" s="2" customFormat="1">
      <c r="A77" s="120">
        <v>44742</v>
      </c>
      <c r="B77" s="121">
        <f>286.95+5.22</f>
        <v>292.17</v>
      </c>
      <c r="C77" s="122" t="s">
        <v>179</v>
      </c>
      <c r="D77" s="122" t="s">
        <v>180</v>
      </c>
      <c r="E77" s="123" t="s">
        <v>158</v>
      </c>
      <c r="F77" s="1"/>
    </row>
    <row r="78" spans="1:6" s="2" customFormat="1">
      <c r="A78" s="120">
        <v>44742</v>
      </c>
      <c r="B78" s="121">
        <v>255.65</v>
      </c>
      <c r="C78" s="133" t="s">
        <v>181</v>
      </c>
      <c r="D78" s="122" t="s">
        <v>182</v>
      </c>
      <c r="E78" s="123" t="s">
        <v>173</v>
      </c>
      <c r="F78" s="1"/>
    </row>
    <row r="79" spans="1:6" s="2" customFormat="1">
      <c r="A79" s="120">
        <v>44742</v>
      </c>
      <c r="B79" s="121">
        <v>252.17</v>
      </c>
      <c r="C79" s="133" t="s">
        <v>183</v>
      </c>
      <c r="D79" s="122" t="s">
        <v>155</v>
      </c>
      <c r="E79" s="123" t="s">
        <v>144</v>
      </c>
      <c r="F79" s="1"/>
    </row>
    <row r="80" spans="1:6" s="2" customFormat="1">
      <c r="A80" s="120"/>
      <c r="B80" s="121"/>
      <c r="C80" s="132"/>
      <c r="D80" s="122"/>
      <c r="E80" s="123"/>
      <c r="F80" s="1"/>
    </row>
    <row r="81" spans="1:6" s="2" customFormat="1">
      <c r="A81" s="120"/>
      <c r="B81" s="121"/>
      <c r="C81" s="122"/>
      <c r="D81" s="122"/>
      <c r="E81" s="123"/>
      <c r="F81" s="1"/>
    </row>
    <row r="82" spans="1:6" s="2" customFormat="1">
      <c r="A82" s="120"/>
      <c r="B82" s="121"/>
      <c r="C82" s="122"/>
      <c r="D82" s="122"/>
      <c r="E82" s="123"/>
      <c r="F82" s="1"/>
    </row>
    <row r="83" spans="1:6" s="2" customFormat="1" hidden="1">
      <c r="A83" s="110"/>
      <c r="B83" s="111"/>
      <c r="C83" s="112"/>
      <c r="D83" s="112"/>
      <c r="E83" s="113"/>
      <c r="F83" s="1"/>
    </row>
    <row r="84" spans="1:6" ht="19.5" customHeight="1">
      <c r="A84" s="72" t="s">
        <v>184</v>
      </c>
      <c r="B84" s="73">
        <f>SUM(B26:B83)</f>
        <v>10590.500000000004</v>
      </c>
      <c r="C84" s="131" t="str">
        <f>IF(SUBTOTAL(3,B26:B83)=SUBTOTAL(103,B26:B83),'Summary and sign-off'!$A$48,'Summary and sign-off'!$A$49)</f>
        <v>Check - there are no hidden rows with data</v>
      </c>
      <c r="D84" s="147" t="str">
        <f>IF('Summary and sign-off'!F56='Summary and sign-off'!F54,'Summary and sign-off'!A51,'Summary and sign-off'!A50)</f>
        <v>Check - each entry provides sufficient information</v>
      </c>
      <c r="E84" s="147"/>
      <c r="F84" s="17"/>
    </row>
    <row r="85" spans="1:6" ht="10.5" customHeight="1">
      <c r="A85" s="17"/>
      <c r="B85" s="19"/>
      <c r="C85" s="17"/>
      <c r="D85" s="17"/>
      <c r="E85" s="17"/>
      <c r="F85" s="17"/>
    </row>
    <row r="86" spans="1:6" ht="24.75" customHeight="1">
      <c r="A86" s="148" t="s">
        <v>185</v>
      </c>
      <c r="B86" s="148"/>
      <c r="C86" s="148"/>
      <c r="D86" s="148"/>
      <c r="E86" s="148"/>
      <c r="F86" s="17"/>
    </row>
    <row r="87" spans="1:6" ht="27" customHeight="1">
      <c r="A87" s="24" t="s">
        <v>121</v>
      </c>
      <c r="B87" s="24" t="s">
        <v>65</v>
      </c>
      <c r="C87" s="24" t="s">
        <v>186</v>
      </c>
      <c r="D87" s="24" t="s">
        <v>187</v>
      </c>
      <c r="E87" s="24" t="s">
        <v>125</v>
      </c>
      <c r="F87" s="28"/>
    </row>
    <row r="88" spans="1:6" s="2" customFormat="1" hidden="1">
      <c r="A88" s="96"/>
      <c r="B88" s="97"/>
      <c r="C88" s="98"/>
      <c r="D88" s="98"/>
      <c r="E88" s="99"/>
      <c r="F88" s="1"/>
    </row>
    <row r="89" spans="1:6" s="2" customFormat="1">
      <c r="A89" s="120">
        <v>44384</v>
      </c>
      <c r="B89" s="121">
        <v>27.64</v>
      </c>
      <c r="C89" s="134" t="s">
        <v>188</v>
      </c>
      <c r="D89" s="122" t="s">
        <v>146</v>
      </c>
      <c r="E89" s="123" t="s">
        <v>147</v>
      </c>
      <c r="F89" s="1"/>
    </row>
    <row r="90" spans="1:6" s="2" customFormat="1">
      <c r="A90" s="120">
        <v>44390</v>
      </c>
      <c r="B90" s="121">
        <v>12.63</v>
      </c>
      <c r="C90" s="135" t="s">
        <v>189</v>
      </c>
      <c r="D90" s="122" t="s">
        <v>146</v>
      </c>
      <c r="E90" s="123" t="s">
        <v>147</v>
      </c>
      <c r="F90" s="1"/>
    </row>
    <row r="91" spans="1:6" s="2" customFormat="1">
      <c r="A91" s="120">
        <v>44419</v>
      </c>
      <c r="B91" s="121">
        <v>16.739999999999998</v>
      </c>
      <c r="C91" s="135" t="s">
        <v>190</v>
      </c>
      <c r="D91" s="122" t="s">
        <v>146</v>
      </c>
      <c r="E91" s="123" t="s">
        <v>147</v>
      </c>
      <c r="F91" s="1"/>
    </row>
    <row r="92" spans="1:6" s="2" customFormat="1">
      <c r="A92" s="120">
        <v>44466</v>
      </c>
      <c r="B92" s="121">
        <v>11.96</v>
      </c>
      <c r="C92" s="135" t="s">
        <v>191</v>
      </c>
      <c r="D92" s="122" t="s">
        <v>146</v>
      </c>
      <c r="E92" s="123" t="s">
        <v>147</v>
      </c>
      <c r="F92" s="1"/>
    </row>
    <row r="93" spans="1:6" s="2" customFormat="1">
      <c r="A93" s="120">
        <v>44510</v>
      </c>
      <c r="B93" s="121">
        <v>16.93</v>
      </c>
      <c r="C93" s="135" t="s">
        <v>192</v>
      </c>
      <c r="D93" s="122" t="s">
        <v>146</v>
      </c>
      <c r="E93" s="123" t="s">
        <v>147</v>
      </c>
      <c r="F93" s="1"/>
    </row>
    <row r="94" spans="1:6" s="2" customFormat="1">
      <c r="A94" s="120">
        <v>44516</v>
      </c>
      <c r="B94" s="121">
        <v>9.66</v>
      </c>
      <c r="C94" s="135" t="s">
        <v>193</v>
      </c>
      <c r="D94" s="122" t="s">
        <v>146</v>
      </c>
      <c r="E94" s="123" t="s">
        <v>147</v>
      </c>
      <c r="F94" s="1"/>
    </row>
    <row r="95" spans="1:6" s="2" customFormat="1">
      <c r="A95" s="120">
        <v>44683</v>
      </c>
      <c r="B95" s="121">
        <v>14.93</v>
      </c>
      <c r="C95" s="135" t="s">
        <v>194</v>
      </c>
      <c r="D95" s="122" t="s">
        <v>146</v>
      </c>
      <c r="E95" s="123" t="s">
        <v>147</v>
      </c>
      <c r="F95" s="1"/>
    </row>
    <row r="96" spans="1:6" s="2" customFormat="1">
      <c r="A96" s="120">
        <v>44690</v>
      </c>
      <c r="B96" s="121">
        <v>35.71</v>
      </c>
      <c r="C96" s="135" t="s">
        <v>195</v>
      </c>
      <c r="D96" s="122" t="s">
        <v>196</v>
      </c>
      <c r="E96" s="123" t="s">
        <v>147</v>
      </c>
      <c r="F96" s="1"/>
    </row>
    <row r="97" spans="1:6" s="2" customFormat="1">
      <c r="A97" s="120">
        <v>44691</v>
      </c>
      <c r="B97" s="121">
        <v>21.43</v>
      </c>
      <c r="C97" s="135" t="s">
        <v>197</v>
      </c>
      <c r="D97" s="122" t="s">
        <v>146</v>
      </c>
      <c r="E97" s="123" t="s">
        <v>147</v>
      </c>
      <c r="F97" s="1"/>
    </row>
    <row r="98" spans="1:6" s="2" customFormat="1">
      <c r="A98" s="120">
        <v>44691</v>
      </c>
      <c r="B98" s="121">
        <v>17.22</v>
      </c>
      <c r="C98" s="135" t="s">
        <v>188</v>
      </c>
      <c r="D98" s="122" t="s">
        <v>146</v>
      </c>
      <c r="E98" s="123" t="s">
        <v>147</v>
      </c>
      <c r="F98" s="1"/>
    </row>
    <row r="99" spans="1:6" s="2" customFormat="1">
      <c r="A99" s="120">
        <v>44734</v>
      </c>
      <c r="B99" s="121">
        <v>16.46</v>
      </c>
      <c r="C99" s="135" t="s">
        <v>198</v>
      </c>
      <c r="D99" s="122" t="s">
        <v>146</v>
      </c>
      <c r="E99" s="123" t="s">
        <v>147</v>
      </c>
      <c r="F99" s="1"/>
    </row>
    <row r="100" spans="1:6" s="2" customFormat="1">
      <c r="A100" s="120"/>
      <c r="B100" s="121"/>
      <c r="C100" s="122"/>
      <c r="D100" s="122"/>
      <c r="E100" s="123"/>
      <c r="F100" s="1"/>
    </row>
    <row r="101" spans="1:6" s="2" customFormat="1">
      <c r="A101" s="120"/>
      <c r="B101" s="121"/>
      <c r="C101" s="122"/>
      <c r="D101" s="122"/>
      <c r="E101" s="123"/>
      <c r="F101" s="1"/>
    </row>
    <row r="102" spans="1:6" s="2" customFormat="1" hidden="1">
      <c r="A102" s="96"/>
      <c r="B102" s="97"/>
      <c r="C102" s="98"/>
      <c r="D102" s="98"/>
      <c r="E102" s="99"/>
      <c r="F102" s="1"/>
    </row>
    <row r="103" spans="1:6" ht="19.5" customHeight="1">
      <c r="A103" s="72" t="s">
        <v>199</v>
      </c>
      <c r="B103" s="73">
        <f>SUM(B88:B102)</f>
        <v>201.31000000000003</v>
      </c>
      <c r="C103" s="131" t="str">
        <f>IF(SUBTOTAL(3,B88:B102)=SUBTOTAL(103,B88:B102),'Summary and sign-off'!$A$48,'Summary and sign-off'!$A$49)</f>
        <v>Check - there are no hidden rows with data</v>
      </c>
      <c r="D103" s="147" t="str">
        <f>IF('Summary and sign-off'!F57='Summary and sign-off'!F54,'Summary and sign-off'!A51,'Summary and sign-off'!A50)</f>
        <v>Check - each entry provides sufficient information</v>
      </c>
      <c r="E103" s="147"/>
      <c r="F103" s="17"/>
    </row>
    <row r="104" spans="1:6" ht="10.5" customHeight="1">
      <c r="A104" s="17"/>
      <c r="B104" s="58"/>
      <c r="C104" s="19"/>
      <c r="D104" s="17"/>
      <c r="E104" s="17"/>
      <c r="F104" s="17"/>
    </row>
    <row r="105" spans="1:6" ht="34.5" customHeight="1">
      <c r="A105" s="31" t="s">
        <v>200</v>
      </c>
      <c r="B105" s="59">
        <f>B22+B84+B103</f>
        <v>10791.810000000003</v>
      </c>
      <c r="C105" s="32"/>
      <c r="D105" s="32"/>
      <c r="E105" s="32"/>
      <c r="F105" s="17"/>
    </row>
    <row r="106" spans="1:6">
      <c r="A106" s="17"/>
      <c r="B106" s="19"/>
      <c r="C106" s="17"/>
      <c r="D106" s="17"/>
      <c r="E106" s="17"/>
      <c r="F106" s="17"/>
    </row>
    <row r="107" spans="1:6">
      <c r="A107" s="18" t="s">
        <v>76</v>
      </c>
      <c r="B107" s="19"/>
      <c r="C107" s="17"/>
      <c r="D107" s="17"/>
      <c r="E107" s="17"/>
      <c r="F107" s="17"/>
    </row>
    <row r="108" spans="1:6" ht="12.6" customHeight="1">
      <c r="A108" s="20" t="s">
        <v>201</v>
      </c>
      <c r="F108" s="17"/>
    </row>
    <row r="109" spans="1:6" ht="12.95" customHeight="1">
      <c r="A109" s="20" t="s">
        <v>202</v>
      </c>
      <c r="B109" s="17"/>
      <c r="D109" s="17"/>
      <c r="F109" s="17"/>
    </row>
    <row r="110" spans="1:6">
      <c r="A110" s="20" t="s">
        <v>203</v>
      </c>
      <c r="F110" s="17"/>
    </row>
    <row r="111" spans="1:6">
      <c r="A111" s="20" t="s">
        <v>82</v>
      </c>
      <c r="B111" s="19"/>
      <c r="C111" s="17"/>
      <c r="D111" s="17"/>
      <c r="E111" s="17"/>
      <c r="F111" s="17"/>
    </row>
    <row r="112" spans="1:6" ht="12.95" customHeight="1">
      <c r="A112" s="20" t="s">
        <v>204</v>
      </c>
      <c r="B112" s="17"/>
      <c r="D112" s="17"/>
      <c r="F112" s="17"/>
    </row>
    <row r="113" spans="1:6">
      <c r="A113" s="20" t="s">
        <v>205</v>
      </c>
      <c r="F113" s="17"/>
    </row>
    <row r="114" spans="1:6">
      <c r="A114" s="20" t="s">
        <v>206</v>
      </c>
      <c r="B114" s="20"/>
      <c r="C114" s="20"/>
      <c r="D114" s="20"/>
      <c r="F114" s="17"/>
    </row>
    <row r="115" spans="1:6">
      <c r="A115" s="26"/>
      <c r="B115" s="17"/>
      <c r="C115" s="17"/>
      <c r="D115" s="17"/>
      <c r="E115" s="17"/>
      <c r="F115" s="17"/>
    </row>
    <row r="116" spans="1:6" hidden="1">
      <c r="A116" s="26"/>
      <c r="B116" s="17"/>
      <c r="C116" s="17"/>
      <c r="D116" s="17"/>
      <c r="E116" s="17"/>
      <c r="F116" s="17"/>
    </row>
    <row r="117" spans="1:6"/>
    <row r="118" spans="1:6"/>
    <row r="119" spans="1:6"/>
    <row r="120" spans="1:6"/>
    <row r="121" spans="1:6" ht="12.75" hidden="1" customHeight="1"/>
    <row r="122" spans="1:6"/>
    <row r="123" spans="1:6"/>
    <row r="124" spans="1:6" hidden="1">
      <c r="A124" s="26"/>
      <c r="B124" s="17"/>
      <c r="C124" s="17"/>
      <c r="D124" s="17"/>
      <c r="E124" s="17"/>
      <c r="F124" s="17"/>
    </row>
    <row r="125" spans="1:6" hidden="1">
      <c r="A125" s="26"/>
      <c r="B125" s="17"/>
      <c r="C125" s="17"/>
      <c r="D125" s="17"/>
      <c r="E125" s="17"/>
      <c r="F125" s="17"/>
    </row>
    <row r="126" spans="1:6" hidden="1">
      <c r="A126" s="26"/>
      <c r="B126" s="17"/>
      <c r="C126" s="17"/>
      <c r="D126" s="17"/>
      <c r="E126" s="17"/>
      <c r="F126" s="17"/>
    </row>
    <row r="127" spans="1:6" hidden="1">
      <c r="A127" s="26"/>
      <c r="B127" s="17"/>
      <c r="C127" s="17"/>
      <c r="D127" s="17"/>
      <c r="E127" s="17"/>
      <c r="F127" s="17"/>
    </row>
    <row r="128" spans="1:6" hidden="1">
      <c r="A128" s="26"/>
      <c r="B128" s="17"/>
      <c r="C128" s="17"/>
      <c r="D128" s="17"/>
      <c r="E128" s="17"/>
      <c r="F128" s="17"/>
    </row>
    <row r="129"/>
    <row r="130"/>
    <row r="131"/>
    <row r="132"/>
    <row r="133"/>
    <row r="134"/>
    <row r="135"/>
    <row r="136"/>
    <row r="137"/>
    <row r="138"/>
    <row r="139"/>
    <row r="140"/>
    <row r="141"/>
    <row r="142"/>
    <row r="143"/>
    <row r="144"/>
  </sheetData>
  <sheetProtection sheet="1" formatCells="0" formatRows="0" insertColumns="0" insertRows="0" deleteRows="0"/>
  <mergeCells count="15">
    <mergeCell ref="B7:E7"/>
    <mergeCell ref="B5:E5"/>
    <mergeCell ref="D103:E103"/>
    <mergeCell ref="A1:E1"/>
    <mergeCell ref="A24:E24"/>
    <mergeCell ref="A86:E86"/>
    <mergeCell ref="B2:E2"/>
    <mergeCell ref="B3:E3"/>
    <mergeCell ref="B4:E4"/>
    <mergeCell ref="A8:E8"/>
    <mergeCell ref="A9:E9"/>
    <mergeCell ref="B6:E6"/>
    <mergeCell ref="D22:E22"/>
    <mergeCell ref="D84:E84"/>
    <mergeCell ref="A10:E10"/>
  </mergeCells>
  <phoneticPr fontId="37" type="noConversion"/>
  <dataValidations xWindow="233" yWindow="698"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A28 A82:A83 A12 A21 A88 A10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87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89:A101 A27:A81"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233" yWindow="698"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B88:B102 B26:B83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6"/>
  <sheetViews>
    <sheetView zoomScaleNormal="100" workbookViewId="0">
      <selection activeCell="C14" sqref="C14"/>
    </sheetView>
  </sheetViews>
  <sheetFormatPr defaultColWidth="0" defaultRowHeight="13.15" zeroHeight="1"/>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c r="A1" s="143" t="s">
        <v>113</v>
      </c>
      <c r="B1" s="143"/>
      <c r="C1" s="143"/>
      <c r="D1" s="143"/>
      <c r="E1" s="143"/>
    </row>
    <row r="2" spans="1:6" ht="21" customHeight="1">
      <c r="A2" s="3" t="s">
        <v>52</v>
      </c>
      <c r="B2" s="146" t="str">
        <f>'Summary and sign-off'!B2:F2</f>
        <v>Creative New Zealand</v>
      </c>
      <c r="C2" s="146"/>
      <c r="D2" s="146"/>
      <c r="E2" s="146"/>
    </row>
    <row r="3" spans="1:6" ht="21" customHeight="1">
      <c r="A3" s="3" t="s">
        <v>114</v>
      </c>
      <c r="B3" s="146" t="str">
        <f>'Summary and sign-off'!B3:F3</f>
        <v>Stephen Wainwright</v>
      </c>
      <c r="C3" s="146"/>
      <c r="D3" s="146"/>
      <c r="E3" s="146"/>
    </row>
    <row r="4" spans="1:6" ht="21" customHeight="1">
      <c r="A4" s="3" t="s">
        <v>115</v>
      </c>
      <c r="B4" s="146">
        <f>'Summary and sign-off'!B4:F4</f>
        <v>44378</v>
      </c>
      <c r="C4" s="146"/>
      <c r="D4" s="146"/>
      <c r="E4" s="146"/>
    </row>
    <row r="5" spans="1:6" ht="21" customHeight="1">
      <c r="A5" s="3" t="s">
        <v>116</v>
      </c>
      <c r="B5" s="146">
        <f>'Summary and sign-off'!B5:F5</f>
        <v>44742</v>
      </c>
      <c r="C5" s="146"/>
      <c r="D5" s="146"/>
      <c r="E5" s="146"/>
    </row>
    <row r="6" spans="1:6" ht="21" customHeight="1">
      <c r="A6" s="3" t="s">
        <v>117</v>
      </c>
      <c r="B6" s="141" t="s">
        <v>84</v>
      </c>
      <c r="C6" s="141"/>
      <c r="D6" s="141"/>
      <c r="E6" s="141"/>
    </row>
    <row r="7" spans="1:6" ht="21" customHeight="1">
      <c r="A7" s="3" t="s">
        <v>58</v>
      </c>
      <c r="B7" s="141" t="s">
        <v>86</v>
      </c>
      <c r="C7" s="141"/>
      <c r="D7" s="141"/>
      <c r="E7" s="141"/>
    </row>
    <row r="8" spans="1:6" ht="35.25" customHeight="1">
      <c r="A8" s="156" t="s">
        <v>207</v>
      </c>
      <c r="B8" s="156"/>
      <c r="C8" s="157"/>
      <c r="D8" s="157"/>
      <c r="E8" s="157"/>
      <c r="F8" s="27"/>
    </row>
    <row r="9" spans="1:6" ht="35.25" customHeight="1">
      <c r="A9" s="154" t="s">
        <v>208</v>
      </c>
      <c r="B9" s="155"/>
      <c r="C9" s="155"/>
      <c r="D9" s="155"/>
      <c r="E9" s="155"/>
      <c r="F9" s="27"/>
    </row>
    <row r="10" spans="1:6" ht="27" customHeight="1">
      <c r="A10" s="24" t="s">
        <v>209</v>
      </c>
      <c r="B10" s="24" t="s">
        <v>65</v>
      </c>
      <c r="C10" s="24" t="s">
        <v>210</v>
      </c>
      <c r="D10" s="24" t="s">
        <v>211</v>
      </c>
      <c r="E10" s="24" t="s">
        <v>125</v>
      </c>
      <c r="F10" s="20"/>
    </row>
    <row r="11" spans="1:6" s="2" customFormat="1" hidden="1">
      <c r="A11" s="100"/>
      <c r="B11" s="97"/>
      <c r="C11" s="101"/>
      <c r="D11" s="101"/>
      <c r="E11" s="102"/>
    </row>
    <row r="12" spans="1:6" s="2" customFormat="1" ht="26.45">
      <c r="A12" s="120">
        <v>44424</v>
      </c>
      <c r="B12" s="121">
        <v>85.22</v>
      </c>
      <c r="C12" s="136" t="s">
        <v>212</v>
      </c>
      <c r="D12" s="125" t="s">
        <v>213</v>
      </c>
      <c r="E12" s="126" t="s">
        <v>147</v>
      </c>
    </row>
    <row r="13" spans="1:6" s="2" customFormat="1">
      <c r="A13" s="120">
        <v>44481</v>
      </c>
      <c r="B13" s="121">
        <v>12.61</v>
      </c>
      <c r="C13" s="135" t="s">
        <v>214</v>
      </c>
      <c r="D13" s="125" t="s">
        <v>215</v>
      </c>
      <c r="E13" s="126" t="s">
        <v>147</v>
      </c>
    </row>
    <row r="14" spans="1:6" s="2" customFormat="1" ht="26.45">
      <c r="A14" s="120">
        <v>44487</v>
      </c>
      <c r="B14" s="121">
        <v>31.45</v>
      </c>
      <c r="C14" s="135" t="s">
        <v>216</v>
      </c>
      <c r="D14" s="125" t="s">
        <v>217</v>
      </c>
      <c r="E14" s="126" t="s">
        <v>147</v>
      </c>
    </row>
    <row r="15" spans="1:6" s="2" customFormat="1">
      <c r="A15" s="120">
        <v>44515</v>
      </c>
      <c r="B15" s="121">
        <v>7.82</v>
      </c>
      <c r="C15" s="135" t="s">
        <v>218</v>
      </c>
      <c r="D15" s="125" t="s">
        <v>215</v>
      </c>
      <c r="E15" s="126" t="s">
        <v>147</v>
      </c>
    </row>
    <row r="16" spans="1:6" s="2" customFormat="1">
      <c r="A16" s="120">
        <v>44531</v>
      </c>
      <c r="B16" s="121">
        <v>46.52</v>
      </c>
      <c r="C16" s="135" t="s">
        <v>219</v>
      </c>
      <c r="D16" s="125" t="s">
        <v>217</v>
      </c>
      <c r="E16" s="126" t="s">
        <v>147</v>
      </c>
    </row>
    <row r="17" spans="1:6" s="2" customFormat="1">
      <c r="A17" s="120">
        <v>44533</v>
      </c>
      <c r="B17" s="121">
        <v>22.61</v>
      </c>
      <c r="C17" s="135" t="s">
        <v>220</v>
      </c>
      <c r="D17" s="125" t="s">
        <v>217</v>
      </c>
      <c r="E17" s="126" t="s">
        <v>147</v>
      </c>
    </row>
    <row r="18" spans="1:6" s="2" customFormat="1">
      <c r="A18" s="120">
        <v>44595</v>
      </c>
      <c r="B18" s="121">
        <v>16.52</v>
      </c>
      <c r="C18" s="135" t="s">
        <v>221</v>
      </c>
      <c r="D18" s="125" t="s">
        <v>217</v>
      </c>
      <c r="E18" s="126" t="s">
        <v>147</v>
      </c>
    </row>
    <row r="19" spans="1:6" s="2" customFormat="1">
      <c r="A19" s="120">
        <v>44609</v>
      </c>
      <c r="B19" s="121">
        <v>30.86</v>
      </c>
      <c r="C19" s="135" t="s">
        <v>222</v>
      </c>
      <c r="D19" s="125" t="s">
        <v>176</v>
      </c>
      <c r="E19" s="126" t="s">
        <v>147</v>
      </c>
    </row>
    <row r="20" spans="1:6" s="2" customFormat="1">
      <c r="A20" s="120">
        <v>44621</v>
      </c>
      <c r="B20" s="121">
        <v>24.08</v>
      </c>
      <c r="C20" s="135" t="s">
        <v>223</v>
      </c>
      <c r="D20" s="125" t="s">
        <v>176</v>
      </c>
      <c r="E20" s="126" t="s">
        <v>147</v>
      </c>
    </row>
    <row r="21" spans="1:6" s="2" customFormat="1">
      <c r="A21" s="120">
        <v>44635</v>
      </c>
      <c r="B21" s="121">
        <v>42.43</v>
      </c>
      <c r="C21" s="135" t="s">
        <v>224</v>
      </c>
      <c r="D21" s="125" t="s">
        <v>217</v>
      </c>
      <c r="E21" s="126" t="s">
        <v>147</v>
      </c>
    </row>
    <row r="22" spans="1:6" s="2" customFormat="1">
      <c r="A22" s="124">
        <v>44680</v>
      </c>
      <c r="B22" s="121">
        <v>55.39</v>
      </c>
      <c r="C22" s="137" t="s">
        <v>225</v>
      </c>
      <c r="D22" s="125" t="s">
        <v>217</v>
      </c>
      <c r="E22" s="126" t="s">
        <v>147</v>
      </c>
    </row>
    <row r="23" spans="1:6" s="2" customFormat="1" ht="26.45">
      <c r="A23" s="124">
        <v>44700</v>
      </c>
      <c r="B23" s="121">
        <v>225.17</v>
      </c>
      <c r="C23" s="137" t="s">
        <v>226</v>
      </c>
      <c r="D23" s="125" t="s">
        <v>227</v>
      </c>
      <c r="E23" s="126" t="s">
        <v>147</v>
      </c>
    </row>
    <row r="24" spans="1:6" s="2" customFormat="1" ht="26.45">
      <c r="A24" s="124">
        <v>44738</v>
      </c>
      <c r="B24" s="121">
        <v>185.22</v>
      </c>
      <c r="C24" s="137" t="s">
        <v>228</v>
      </c>
      <c r="D24" s="125" t="s">
        <v>229</v>
      </c>
      <c r="E24" s="126" t="s">
        <v>147</v>
      </c>
    </row>
    <row r="25" spans="1:6" s="2" customFormat="1">
      <c r="A25" s="124">
        <v>44739</v>
      </c>
      <c r="B25" s="121">
        <v>53.91</v>
      </c>
      <c r="C25" s="137" t="s">
        <v>230</v>
      </c>
      <c r="D25" s="125" t="s">
        <v>176</v>
      </c>
      <c r="E25" s="126" t="s">
        <v>147</v>
      </c>
    </row>
    <row r="26" spans="1:6" s="2" customFormat="1">
      <c r="A26" s="124"/>
      <c r="B26" s="121"/>
      <c r="C26" s="125"/>
      <c r="D26" s="125"/>
      <c r="E26" s="126"/>
    </row>
    <row r="27" spans="1:6" s="2" customFormat="1" ht="11.25" hidden="1" customHeight="1">
      <c r="A27" s="100"/>
      <c r="B27" s="97"/>
      <c r="C27" s="101"/>
      <c r="D27" s="101"/>
      <c r="E27" s="102"/>
    </row>
    <row r="28" spans="1:6" ht="34.5" customHeight="1">
      <c r="A28" s="54" t="s">
        <v>231</v>
      </c>
      <c r="B28" s="63">
        <f>SUM(B11:B27)</f>
        <v>839.81</v>
      </c>
      <c r="C28" s="71" t="str">
        <f>IF(SUBTOTAL(3,B11:B27)=SUBTOTAL(103,B11:B27),'Summary and sign-off'!$A$48,'Summary and sign-off'!$A$49)</f>
        <v>Check - there are no hidden rows with data</v>
      </c>
      <c r="D28" s="147" t="str">
        <f>IF('Summary and sign-off'!F58='Summary and sign-off'!F54,'Summary and sign-off'!A51,'Summary and sign-off'!A50)</f>
        <v>Check - each entry provides sufficient information</v>
      </c>
      <c r="E28" s="147"/>
      <c r="F28" s="2"/>
    </row>
    <row r="29" spans="1:6">
      <c r="A29" s="18"/>
      <c r="B29" s="17"/>
      <c r="C29" s="17"/>
      <c r="D29" s="17"/>
      <c r="E29" s="17"/>
    </row>
    <row r="30" spans="1:6">
      <c r="A30" s="18" t="s">
        <v>76</v>
      </c>
      <c r="B30" s="19"/>
      <c r="C30" s="17"/>
      <c r="D30" s="17"/>
      <c r="E30" s="17"/>
    </row>
    <row r="31" spans="1:6" ht="12.75" customHeight="1">
      <c r="A31" s="20" t="s">
        <v>232</v>
      </c>
      <c r="B31" s="20"/>
      <c r="C31" s="20"/>
      <c r="D31" s="20"/>
      <c r="E31" s="20"/>
    </row>
    <row r="32" spans="1:6">
      <c r="A32" s="20" t="s">
        <v>233</v>
      </c>
      <c r="B32" s="20"/>
      <c r="C32" s="28"/>
      <c r="D32" s="28"/>
      <c r="E32" s="28"/>
    </row>
    <row r="33" spans="1:6">
      <c r="A33" s="20" t="s">
        <v>82</v>
      </c>
      <c r="B33" s="19"/>
      <c r="C33" s="17"/>
      <c r="D33" s="17"/>
      <c r="E33" s="17"/>
      <c r="F33" s="17"/>
    </row>
    <row r="34" spans="1:6">
      <c r="A34" s="20" t="s">
        <v>234</v>
      </c>
      <c r="B34" s="20"/>
      <c r="C34" s="28"/>
      <c r="D34" s="28"/>
      <c r="E34" s="28"/>
    </row>
    <row r="35" spans="1:6" ht="12.75" customHeight="1">
      <c r="A35" s="20" t="s">
        <v>235</v>
      </c>
      <c r="B35" s="20"/>
      <c r="C35" s="22"/>
      <c r="D35" s="22"/>
      <c r="E35" s="22"/>
    </row>
    <row r="36" spans="1:6">
      <c r="A36" s="17"/>
      <c r="B36" s="17"/>
      <c r="C36" s="17"/>
      <c r="D36" s="17"/>
      <c r="E36" s="17"/>
    </row>
  </sheetData>
  <sheetProtection sheet="1" formatCells="0" insertRows="0" deleteRows="0"/>
  <mergeCells count="10">
    <mergeCell ref="D28:E28"/>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7"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A25 A26"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C27" sqref="C27"/>
    </sheetView>
  </sheetViews>
  <sheetFormatPr defaultColWidth="0" defaultRowHeight="13.15" zeroHeight="1"/>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c r="A1" s="143" t="s">
        <v>113</v>
      </c>
      <c r="B1" s="143"/>
      <c r="C1" s="143"/>
      <c r="D1" s="143"/>
      <c r="E1" s="143"/>
    </row>
    <row r="2" spans="1:6" ht="21" customHeight="1">
      <c r="A2" s="3" t="s">
        <v>52</v>
      </c>
      <c r="B2" s="146" t="str">
        <f>'Summary and sign-off'!B2:F2</f>
        <v>Creative New Zealand</v>
      </c>
      <c r="C2" s="146"/>
      <c r="D2" s="146"/>
      <c r="E2" s="146"/>
    </row>
    <row r="3" spans="1:6" ht="21" customHeight="1">
      <c r="A3" s="3" t="s">
        <v>114</v>
      </c>
      <c r="B3" s="146" t="str">
        <f>'Summary and sign-off'!B3:F3</f>
        <v>Stephen Wainwright</v>
      </c>
      <c r="C3" s="146"/>
      <c r="D3" s="146"/>
      <c r="E3" s="146"/>
    </row>
    <row r="4" spans="1:6" ht="21" customHeight="1">
      <c r="A4" s="3" t="s">
        <v>115</v>
      </c>
      <c r="B4" s="146">
        <f>'Summary and sign-off'!B4:F4</f>
        <v>44378</v>
      </c>
      <c r="C4" s="146"/>
      <c r="D4" s="146"/>
      <c r="E4" s="146"/>
    </row>
    <row r="5" spans="1:6" ht="21" customHeight="1">
      <c r="A5" s="3" t="s">
        <v>116</v>
      </c>
      <c r="B5" s="146">
        <f>'Summary and sign-off'!B5:F5</f>
        <v>44742</v>
      </c>
      <c r="C5" s="146"/>
      <c r="D5" s="146"/>
      <c r="E5" s="146"/>
    </row>
    <row r="6" spans="1:6" ht="21" customHeight="1">
      <c r="A6" s="3" t="s">
        <v>117</v>
      </c>
      <c r="B6" s="141" t="s">
        <v>84</v>
      </c>
      <c r="C6" s="141"/>
      <c r="D6" s="141"/>
      <c r="E6" s="141"/>
      <c r="F6" s="23"/>
    </row>
    <row r="7" spans="1:6" ht="21" customHeight="1">
      <c r="A7" s="3" t="s">
        <v>58</v>
      </c>
      <c r="B7" s="141" t="s">
        <v>86</v>
      </c>
      <c r="C7" s="141"/>
      <c r="D7" s="141"/>
      <c r="E7" s="141"/>
      <c r="F7" s="23"/>
    </row>
    <row r="8" spans="1:6" ht="35.25" customHeight="1">
      <c r="A8" s="150" t="s">
        <v>236</v>
      </c>
      <c r="B8" s="150"/>
      <c r="C8" s="157"/>
      <c r="D8" s="157"/>
      <c r="E8" s="157"/>
    </row>
    <row r="9" spans="1:6" ht="35.25" customHeight="1">
      <c r="A9" s="158" t="s">
        <v>237</v>
      </c>
      <c r="B9" s="159"/>
      <c r="C9" s="159"/>
      <c r="D9" s="159"/>
      <c r="E9" s="159"/>
    </row>
    <row r="10" spans="1:6" ht="27" customHeight="1">
      <c r="A10" s="24" t="s">
        <v>121</v>
      </c>
      <c r="B10" s="24" t="s">
        <v>65</v>
      </c>
      <c r="C10" s="24" t="s">
        <v>238</v>
      </c>
      <c r="D10" s="24" t="s">
        <v>239</v>
      </c>
      <c r="E10" s="24" t="s">
        <v>125</v>
      </c>
      <c r="F10" s="20"/>
    </row>
    <row r="11" spans="1:6" s="2" customFormat="1" hidden="1">
      <c r="A11" s="100"/>
      <c r="B11" s="97"/>
      <c r="C11" s="101"/>
      <c r="D11" s="101"/>
      <c r="E11" s="102"/>
    </row>
    <row r="12" spans="1:6" s="2" customFormat="1">
      <c r="A12" s="120">
        <v>44686</v>
      </c>
      <c r="B12" s="121">
        <v>17.39</v>
      </c>
      <c r="C12" s="133" t="s">
        <v>240</v>
      </c>
      <c r="D12" s="125" t="s">
        <v>241</v>
      </c>
      <c r="E12" s="126" t="s">
        <v>132</v>
      </c>
    </row>
    <row r="13" spans="1:6" s="2" customFormat="1">
      <c r="A13" s="120"/>
      <c r="B13" s="121"/>
      <c r="C13" s="125"/>
      <c r="D13" s="125"/>
      <c r="E13" s="126"/>
    </row>
    <row r="14" spans="1:6" s="2" customFormat="1">
      <c r="A14" s="120"/>
      <c r="B14" s="121"/>
      <c r="C14" s="125"/>
      <c r="D14" s="125"/>
      <c r="E14" s="126"/>
    </row>
    <row r="15" spans="1:6" s="2" customFormat="1">
      <c r="A15" s="120"/>
      <c r="B15" s="121"/>
      <c r="C15" s="125"/>
      <c r="D15" s="125"/>
      <c r="E15" s="126"/>
    </row>
    <row r="16" spans="1:6" s="2" customFormat="1">
      <c r="A16" s="120"/>
      <c r="B16" s="121"/>
      <c r="C16" s="125"/>
      <c r="D16" s="125"/>
      <c r="E16" s="126"/>
    </row>
    <row r="17" spans="1:6" s="2" customFormat="1">
      <c r="A17" s="120"/>
      <c r="B17" s="121"/>
      <c r="C17" s="125"/>
      <c r="D17" s="125"/>
      <c r="E17" s="126"/>
    </row>
    <row r="18" spans="1:6" s="2" customFormat="1">
      <c r="A18" s="120"/>
      <c r="B18" s="121"/>
      <c r="C18" s="125"/>
      <c r="D18" s="125"/>
      <c r="E18" s="126"/>
    </row>
    <row r="19" spans="1:6" s="2" customFormat="1">
      <c r="A19" s="120"/>
      <c r="B19" s="121"/>
      <c r="C19" s="125"/>
      <c r="D19" s="125"/>
      <c r="E19" s="126"/>
    </row>
    <row r="20" spans="1:6" s="2" customFormat="1">
      <c r="A20" s="120"/>
      <c r="B20" s="121"/>
      <c r="C20" s="125"/>
      <c r="D20" s="125"/>
      <c r="E20" s="126"/>
    </row>
    <row r="21" spans="1:6" s="2" customFormat="1">
      <c r="A21" s="120"/>
      <c r="B21" s="121"/>
      <c r="C21" s="125"/>
      <c r="D21" s="125"/>
      <c r="E21" s="126"/>
    </row>
    <row r="22" spans="1:6" s="2" customFormat="1">
      <c r="A22" s="124"/>
      <c r="B22" s="121"/>
      <c r="C22" s="125"/>
      <c r="D22" s="125"/>
      <c r="E22" s="126"/>
    </row>
    <row r="23" spans="1:6" s="2" customFormat="1">
      <c r="A23" s="124"/>
      <c r="B23" s="121"/>
      <c r="C23" s="125"/>
      <c r="D23" s="125"/>
      <c r="E23" s="126"/>
    </row>
    <row r="24" spans="1:6" s="2" customFormat="1" hidden="1">
      <c r="A24" s="100"/>
      <c r="B24" s="97"/>
      <c r="C24" s="101"/>
      <c r="D24" s="101"/>
      <c r="E24" s="102"/>
    </row>
    <row r="25" spans="1:6" ht="34.5" customHeight="1">
      <c r="A25" s="54" t="s">
        <v>242</v>
      </c>
      <c r="B25" s="63">
        <f>SUM(B11:B24)</f>
        <v>17.39</v>
      </c>
      <c r="C25" s="71" t="str">
        <f>IF(SUBTOTAL(3,B11:B24)=SUBTOTAL(103,B11:B24),'Summary and sign-off'!$A$48,'Summary and sign-off'!$A$49)</f>
        <v>Check - there are no hidden rows with data</v>
      </c>
      <c r="D25" s="147" t="str">
        <f>IF('Summary and sign-off'!F59='Summary and sign-off'!F54,'Summary and sign-off'!A51,'Summary and sign-off'!A50)</f>
        <v>Check - each entry provides sufficient information</v>
      </c>
      <c r="E25" s="147"/>
    </row>
    <row r="26" spans="1:6" ht="14.1" customHeight="1">
      <c r="B26" s="17"/>
      <c r="C26" s="17"/>
      <c r="D26" s="17"/>
      <c r="E26" s="17"/>
    </row>
    <row r="27" spans="1:6">
      <c r="A27" s="18" t="s">
        <v>243</v>
      </c>
      <c r="B27" s="17"/>
      <c r="C27" s="17"/>
      <c r="D27" s="17"/>
      <c r="E27" s="17"/>
    </row>
    <row r="28" spans="1:6" ht="12.6" customHeight="1">
      <c r="A28" s="20" t="s">
        <v>201</v>
      </c>
      <c r="B28" s="17"/>
      <c r="C28" s="17"/>
      <c r="D28" s="17"/>
      <c r="E28" s="17"/>
    </row>
    <row r="29" spans="1:6">
      <c r="A29" s="20" t="s">
        <v>82</v>
      </c>
      <c r="B29" s="19"/>
      <c r="C29" s="17"/>
      <c r="D29" s="17"/>
      <c r="E29" s="17"/>
      <c r="F29" s="17"/>
    </row>
    <row r="30" spans="1:6">
      <c r="A30" s="20" t="s">
        <v>234</v>
      </c>
      <c r="C30" s="17"/>
      <c r="D30" s="17"/>
      <c r="E30" s="17"/>
      <c r="F30" s="17"/>
    </row>
    <row r="31" spans="1:6" ht="12.75" customHeight="1">
      <c r="A31" s="20" t="s">
        <v>235</v>
      </c>
      <c r="B31" s="25"/>
      <c r="C31" s="22"/>
      <c r="D31" s="22"/>
      <c r="E31" s="22"/>
      <c r="F31" s="22"/>
    </row>
    <row r="32" spans="1:6">
      <c r="B32" s="26"/>
      <c r="C32" s="17"/>
      <c r="D32" s="17"/>
      <c r="E32" s="17"/>
    </row>
    <row r="33" spans="1:5" hidden="1">
      <c r="A33" s="17"/>
      <c r="B33" s="17"/>
      <c r="C33" s="17"/>
      <c r="D33" s="17"/>
    </row>
    <row r="34" spans="1:5" ht="12.75" hidden="1" customHeight="1"/>
    <row r="35" spans="1:5" hidden="1">
      <c r="A35" s="17"/>
      <c r="B35" s="17"/>
      <c r="C35" s="17"/>
      <c r="D35" s="17"/>
      <c r="E35" s="17"/>
    </row>
    <row r="36" spans="1:5" hidden="1">
      <c r="A36" s="17"/>
      <c r="B36" s="17"/>
      <c r="C36" s="17"/>
      <c r="D36" s="17"/>
      <c r="E36" s="17"/>
    </row>
    <row r="37" spans="1:5" hidden="1">
      <c r="A37" s="17"/>
      <c r="B37" s="17"/>
      <c r="C37" s="17"/>
      <c r="D37" s="17"/>
      <c r="E37" s="17"/>
    </row>
    <row r="38" spans="1:5" hidden="1">
      <c r="A38" s="17"/>
      <c r="B38" s="17"/>
      <c r="C38" s="17"/>
      <c r="D38" s="17"/>
      <c r="E38" s="17"/>
    </row>
    <row r="39" spans="1:5" hidden="1">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18" sqref="B18"/>
    </sheetView>
  </sheetViews>
  <sheetFormatPr defaultColWidth="0" defaultRowHeight="13.15" zeroHeight="1"/>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c r="A1" s="143" t="s">
        <v>244</v>
      </c>
      <c r="B1" s="143"/>
      <c r="C1" s="143"/>
      <c r="D1" s="143"/>
      <c r="E1" s="143"/>
      <c r="F1" s="143"/>
    </row>
    <row r="2" spans="1:6" ht="21" customHeight="1">
      <c r="A2" s="3" t="s">
        <v>52</v>
      </c>
      <c r="B2" s="146" t="str">
        <f>'Summary and sign-off'!B2:F2</f>
        <v>Creative New Zealand</v>
      </c>
      <c r="C2" s="146"/>
      <c r="D2" s="146"/>
      <c r="E2" s="146"/>
      <c r="F2" s="146"/>
    </row>
    <row r="3" spans="1:6" ht="21" customHeight="1">
      <c r="A3" s="3" t="s">
        <v>114</v>
      </c>
      <c r="B3" s="146" t="str">
        <f>'Summary and sign-off'!B3:F3</f>
        <v>Stephen Wainwright</v>
      </c>
      <c r="C3" s="146"/>
      <c r="D3" s="146"/>
      <c r="E3" s="146"/>
      <c r="F3" s="146"/>
    </row>
    <row r="4" spans="1:6" ht="21" customHeight="1">
      <c r="A4" s="3" t="s">
        <v>115</v>
      </c>
      <c r="B4" s="146">
        <f>'Summary and sign-off'!B4:F4</f>
        <v>44378</v>
      </c>
      <c r="C4" s="146"/>
      <c r="D4" s="146"/>
      <c r="E4" s="146"/>
      <c r="F4" s="146"/>
    </row>
    <row r="5" spans="1:6" ht="21" customHeight="1">
      <c r="A5" s="3" t="s">
        <v>116</v>
      </c>
      <c r="B5" s="146">
        <f>'Summary and sign-off'!B5:F5</f>
        <v>44742</v>
      </c>
      <c r="C5" s="146"/>
      <c r="D5" s="146"/>
      <c r="E5" s="146"/>
      <c r="F5" s="146"/>
    </row>
    <row r="6" spans="1:6" ht="21" customHeight="1">
      <c r="A6" s="3" t="s">
        <v>245</v>
      </c>
      <c r="B6" s="141" t="s">
        <v>84</v>
      </c>
      <c r="C6" s="141"/>
      <c r="D6" s="141"/>
      <c r="E6" s="141"/>
      <c r="F6" s="141"/>
    </row>
    <row r="7" spans="1:6" ht="21" customHeight="1">
      <c r="A7" s="3" t="s">
        <v>58</v>
      </c>
      <c r="B7" s="141" t="s">
        <v>86</v>
      </c>
      <c r="C7" s="141"/>
      <c r="D7" s="141"/>
      <c r="E7" s="141"/>
      <c r="F7" s="141"/>
    </row>
    <row r="8" spans="1:6" ht="36" customHeight="1">
      <c r="A8" s="150" t="s">
        <v>246</v>
      </c>
      <c r="B8" s="150"/>
      <c r="C8" s="150"/>
      <c r="D8" s="150"/>
      <c r="E8" s="150"/>
      <c r="F8" s="150"/>
    </row>
    <row r="9" spans="1:6" ht="36" customHeight="1">
      <c r="A9" s="158" t="s">
        <v>247</v>
      </c>
      <c r="B9" s="159"/>
      <c r="C9" s="159"/>
      <c r="D9" s="159"/>
      <c r="E9" s="159"/>
      <c r="F9" s="159"/>
    </row>
    <row r="10" spans="1:6" ht="39" customHeight="1">
      <c r="A10" s="24" t="s">
        <v>121</v>
      </c>
      <c r="B10" s="114" t="s">
        <v>248</v>
      </c>
      <c r="C10" s="114" t="s">
        <v>249</v>
      </c>
      <c r="D10" s="114" t="s">
        <v>250</v>
      </c>
      <c r="E10" s="114" t="s">
        <v>251</v>
      </c>
      <c r="F10" s="114" t="s">
        <v>252</v>
      </c>
    </row>
    <row r="11" spans="1:6" s="2" customFormat="1" hidden="1">
      <c r="A11" s="96"/>
      <c r="B11" s="101"/>
      <c r="C11" s="103"/>
      <c r="D11" s="101"/>
      <c r="E11" s="104"/>
      <c r="F11" s="102"/>
    </row>
    <row r="12" spans="1:6" s="2" customFormat="1">
      <c r="A12" s="120"/>
      <c r="B12" s="122" t="s">
        <v>126</v>
      </c>
      <c r="C12" s="128"/>
      <c r="D12" s="127"/>
      <c r="E12" s="129"/>
      <c r="F12" s="130"/>
    </row>
    <row r="13" spans="1:6" s="2" customFormat="1">
      <c r="A13" s="120"/>
      <c r="B13" s="127"/>
      <c r="C13" s="128"/>
      <c r="D13" s="127"/>
      <c r="E13" s="129"/>
      <c r="F13" s="130"/>
    </row>
    <row r="14" spans="1:6" s="2" customFormat="1">
      <c r="A14" s="120"/>
      <c r="B14" s="127"/>
      <c r="C14" s="128"/>
      <c r="D14" s="127"/>
      <c r="E14" s="129"/>
      <c r="F14" s="130"/>
    </row>
    <row r="15" spans="1:6" s="2" customFormat="1">
      <c r="A15" s="120"/>
      <c r="B15" s="127"/>
      <c r="C15" s="128"/>
      <c r="D15" s="127"/>
      <c r="E15" s="129"/>
      <c r="F15" s="130"/>
    </row>
    <row r="16" spans="1:6" s="2" customFormat="1">
      <c r="A16" s="120"/>
      <c r="B16" s="127"/>
      <c r="C16" s="128"/>
      <c r="D16" s="127"/>
      <c r="E16" s="129"/>
      <c r="F16" s="130"/>
    </row>
    <row r="17" spans="1:7" s="2" customFormat="1">
      <c r="A17" s="120"/>
      <c r="B17" s="127"/>
      <c r="C17" s="128"/>
      <c r="D17" s="127"/>
      <c r="E17" s="129"/>
      <c r="F17" s="130"/>
    </row>
    <row r="18" spans="1:7" s="2" customFormat="1">
      <c r="A18" s="120"/>
      <c r="B18" s="127"/>
      <c r="C18" s="128"/>
      <c r="D18" s="127"/>
      <c r="E18" s="129"/>
      <c r="F18" s="130"/>
    </row>
    <row r="19" spans="1:7" s="2" customFormat="1">
      <c r="A19" s="120"/>
      <c r="B19" s="127"/>
      <c r="C19" s="128"/>
      <c r="D19" s="127"/>
      <c r="E19" s="129"/>
      <c r="F19" s="130"/>
    </row>
    <row r="20" spans="1:7" s="2" customFormat="1">
      <c r="A20" s="120"/>
      <c r="B20" s="127"/>
      <c r="C20" s="128"/>
      <c r="D20" s="127"/>
      <c r="E20" s="129"/>
      <c r="F20" s="130"/>
    </row>
    <row r="21" spans="1:7" s="2" customFormat="1">
      <c r="A21" s="120"/>
      <c r="B21" s="127"/>
      <c r="C21" s="128"/>
      <c r="D21" s="127"/>
      <c r="E21" s="129"/>
      <c r="F21" s="130"/>
    </row>
    <row r="22" spans="1:7" s="2" customFormat="1">
      <c r="A22" s="120"/>
      <c r="B22" s="127"/>
      <c r="C22" s="128"/>
      <c r="D22" s="127"/>
      <c r="E22" s="129"/>
      <c r="F22" s="130"/>
    </row>
    <row r="23" spans="1:7" s="2" customFormat="1">
      <c r="A23" s="120"/>
      <c r="B23" s="127"/>
      <c r="C23" s="128"/>
      <c r="D23" s="127"/>
      <c r="E23" s="129"/>
      <c r="F23" s="130"/>
    </row>
    <row r="24" spans="1:7" s="2" customFormat="1" hidden="1">
      <c r="A24" s="96"/>
      <c r="B24" s="101"/>
      <c r="C24" s="103"/>
      <c r="D24" s="101"/>
      <c r="E24" s="104"/>
      <c r="F24" s="102"/>
    </row>
    <row r="25" spans="1:7" ht="34.5" customHeight="1">
      <c r="A25" s="115" t="s">
        <v>253</v>
      </c>
      <c r="B25" s="116" t="s">
        <v>254</v>
      </c>
      <c r="C25" s="117">
        <f>C26+C27</f>
        <v>0</v>
      </c>
      <c r="D25" s="118" t="str">
        <f>IF(SUBTOTAL(3,C11:C24)=SUBTOTAL(103,C11:C24),'Summary and sign-off'!$A$48,'Summary and sign-off'!$A$49)</f>
        <v>Check - there are no hidden rows with data</v>
      </c>
      <c r="E25" s="147" t="str">
        <f>IF('Summary and sign-off'!F60='Summary and sign-off'!F54,'Summary and sign-off'!A52,'Summary and sign-off'!A50)</f>
        <v>Not all lines have an entry for "Description", "Was the gift accepted?" and "Estimated value in NZ$"</v>
      </c>
      <c r="F25" s="147"/>
      <c r="G25" s="2"/>
    </row>
    <row r="26" spans="1:7" ht="25.5" customHeight="1">
      <c r="A26" s="55"/>
      <c r="B26" s="56" t="s">
        <v>100</v>
      </c>
      <c r="C26" s="57">
        <f>COUNTIF(C11:C24,'Summary and sign-off'!A45)</f>
        <v>0</v>
      </c>
      <c r="D26" s="14"/>
      <c r="E26" s="15"/>
      <c r="F26" s="16"/>
    </row>
    <row r="27" spans="1:7" ht="25.5" customHeight="1">
      <c r="A27" s="55"/>
      <c r="B27" s="56" t="s">
        <v>101</v>
      </c>
      <c r="C27" s="57">
        <f>COUNTIF(C11:C24,'Summary and sign-off'!A46)</f>
        <v>0</v>
      </c>
      <c r="D27" s="14"/>
      <c r="E27" s="15"/>
      <c r="F27" s="16"/>
    </row>
    <row r="28" spans="1:7">
      <c r="A28" s="17"/>
      <c r="B28" s="18"/>
      <c r="C28" s="17"/>
      <c r="D28" s="19"/>
      <c r="E28" s="19"/>
      <c r="F28" s="17"/>
    </row>
    <row r="29" spans="1:7">
      <c r="A29" s="18" t="s">
        <v>243</v>
      </c>
      <c r="B29" s="18"/>
      <c r="C29" s="18"/>
      <c r="D29" s="18"/>
      <c r="E29" s="18"/>
      <c r="F29" s="18"/>
    </row>
    <row r="30" spans="1:7" ht="12.6" customHeight="1">
      <c r="A30" s="20" t="s">
        <v>201</v>
      </c>
      <c r="B30" s="17"/>
      <c r="C30" s="17"/>
      <c r="D30" s="17"/>
      <c r="E30" s="17"/>
    </row>
    <row r="31" spans="1:7">
      <c r="A31" s="20" t="s">
        <v>82</v>
      </c>
      <c r="B31" s="19"/>
      <c r="C31" s="17"/>
      <c r="D31" s="17"/>
      <c r="E31" s="17"/>
      <c r="F31" s="17"/>
    </row>
    <row r="32" spans="1:7">
      <c r="A32" s="20" t="s">
        <v>255</v>
      </c>
      <c r="B32" s="21"/>
      <c r="C32" s="21"/>
      <c r="D32" s="21"/>
      <c r="E32" s="21"/>
      <c r="F32" s="21"/>
    </row>
    <row r="33" spans="1:6" ht="12.75" customHeight="1">
      <c r="A33" s="20" t="s">
        <v>256</v>
      </c>
      <c r="B33" s="17"/>
      <c r="C33" s="17"/>
      <c r="D33" s="17"/>
      <c r="E33" s="17"/>
      <c r="F33" s="17"/>
    </row>
    <row r="34" spans="1:6" ht="12.95" customHeight="1">
      <c r="A34" s="20" t="s">
        <v>257</v>
      </c>
      <c r="B34" s="17"/>
      <c r="C34" s="17"/>
      <c r="D34" s="17"/>
      <c r="E34" s="17"/>
      <c r="F34" s="17"/>
    </row>
    <row r="35" spans="1:6">
      <c r="A35" s="20" t="s">
        <v>258</v>
      </c>
      <c r="C35" s="17"/>
      <c r="D35" s="17"/>
      <c r="E35" s="17"/>
      <c r="F35" s="17"/>
    </row>
    <row r="36" spans="1:6" ht="12.75" customHeight="1">
      <c r="A36" s="20" t="s">
        <v>235</v>
      </c>
      <c r="B36" s="20"/>
      <c r="C36" s="22"/>
      <c r="D36" s="22"/>
      <c r="E36" s="22"/>
      <c r="F36" s="22"/>
    </row>
    <row r="37" spans="1:6" ht="12.75" customHeight="1">
      <c r="A37" s="20"/>
      <c r="B37" s="20"/>
      <c r="C37" s="22"/>
      <c r="D37" s="22"/>
      <c r="E37" s="22"/>
      <c r="F37" s="22"/>
    </row>
    <row r="38" spans="1:6" ht="12.75" hidden="1" customHeight="1">
      <c r="A38" s="20"/>
      <c r="B38" s="20"/>
      <c r="C38" s="22"/>
      <c r="D38" s="22"/>
      <c r="E38" s="22"/>
      <c r="F38" s="22"/>
    </row>
    <row r="41" spans="1:6" hidden="1">
      <c r="A41" s="18"/>
      <c r="B41" s="18"/>
      <c r="C41" s="18"/>
      <c r="D41" s="18"/>
      <c r="E41" s="18"/>
      <c r="F41" s="18"/>
    </row>
    <row r="42" spans="1:6" hidden="1">
      <c r="A42" s="18"/>
      <c r="B42" s="18"/>
      <c r="C42" s="18"/>
      <c r="D42" s="18"/>
      <c r="E42" s="18"/>
      <c r="F42" s="18"/>
    </row>
    <row r="43" spans="1:6" hidden="1">
      <c r="A43" s="18"/>
      <c r="B43" s="18"/>
      <c r="C43" s="18"/>
      <c r="D43" s="18"/>
      <c r="E43" s="18"/>
      <c r="F43" s="18"/>
    </row>
    <row r="44" spans="1:6" hidden="1">
      <c r="A44" s="18"/>
      <c r="B44" s="18"/>
      <c r="C44" s="18"/>
      <c r="D44" s="18"/>
      <c r="E44" s="18"/>
      <c r="F44" s="18"/>
    </row>
    <row r="45" spans="1:6" hidden="1">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Finance" ma:contentTypeID="0x01010020C29750D968C84E8A532D49EE01BCE00200A34F3491A008D3489C62CF509F866DFF" ma:contentTypeVersion="45" ma:contentTypeDescription="" ma:contentTypeScope="" ma:versionID="a2e5832f6b3c6da3b3f9c8c53dc5be8e">
  <xsd:schema xmlns:xsd="http://www.w3.org/2001/XMLSchema" xmlns:xs="http://www.w3.org/2001/XMLSchema" xmlns:p="http://schemas.microsoft.com/office/2006/metadata/properties" xmlns:ns2="1eb857db-5c67-47b7-8545-aa19c5d2ceac" targetNamespace="http://schemas.microsoft.com/office/2006/metadata/properties" ma:root="true" ma:fieldsID="aa67614a6fffda4ed54ae99156299bc3" ns2:_="">
    <xsd:import namespace="1eb857db-5c67-47b7-8545-aa19c5d2ceac"/>
    <xsd:element name="properties">
      <xsd:complexType>
        <xsd:sequence>
          <xsd:element name="documentManagement">
            <xsd:complexType>
              <xsd:all>
                <xsd:element ref="ns2:Month" minOccurs="0"/>
                <xsd:element ref="ns2:p4f68ee493344f4e9716631b78aec2d1" minOccurs="0"/>
                <xsd:element ref="ns2:lfae9de2410d4efba2dc15289f148ae6" minOccurs="0"/>
                <xsd:element ref="ns2:f921e8b21d5d46a08b4ed8bc3773123b" minOccurs="0"/>
                <xsd:element ref="ns2:ob31ff9eba834e63898cb96b30a6940d" minOccurs="0"/>
                <xsd:element ref="ns2:k27bb8ca8acb40e6adabc24cc132eff2" minOccurs="0"/>
                <xsd:element ref="ns2:m2a1961ed2cc4e4bb3a1ba432cb3e43a" minOccurs="0"/>
                <xsd:element ref="ns2:TaxCatchAll" minOccurs="0"/>
                <xsd:element ref="ns2:gb67bd5314984263b7948735ab20f4d4" minOccurs="0"/>
                <xsd:element ref="ns2:b873fbeb460c4a778aebc1986825785c" minOccurs="0"/>
                <xsd:element ref="ns2:TaxCatchAllLabel" minOccurs="0"/>
                <xsd:element ref="ns2:Period_x0020_End_x0020_Date" minOccurs="0"/>
                <xsd:element ref="ns2:h91158e9ab1847f0a8bcd075e6c0b28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b857db-5c67-47b7-8545-aa19c5d2ceac" elementFormDefault="qualified">
    <xsd:import namespace="http://schemas.microsoft.com/office/2006/documentManagement/types"/>
    <xsd:import namespace="http://schemas.microsoft.com/office/infopath/2007/PartnerControls"/>
    <xsd:element name="Month" ma:index="4" nillable="true" ma:displayName="Month" ma:default="" ma:format="Dropdown" ma:internalName="Month">
      <xsd:simpleType>
        <xsd:restriction base="dms:Choice">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element name="p4f68ee493344f4e9716631b78aec2d1" ma:index="11" nillable="true" ma:taxonomy="true" ma:internalName="p4f68ee493344f4e9716631b78aec2d1" ma:taxonomyFieldName="Financial_x0020_Year" ma:displayName="Financial Year" ma:default="" ma:fieldId="{94f68ee4-9334-4f4e-9716-631b78aec2d1}" ma:sspId="454f842a-b86f-4341-96eb-b93a389407ca" ma:termSetId="f2ab3a33-8078-4bdf-b10a-f161a7e1105f" ma:anchorId="00000000-0000-0000-0000-000000000000" ma:open="false" ma:isKeyword="false">
      <xsd:complexType>
        <xsd:sequence>
          <xsd:element ref="pc:Terms" minOccurs="0" maxOccurs="1"/>
        </xsd:sequence>
      </xsd:complexType>
    </xsd:element>
    <xsd:element name="lfae9de2410d4efba2dc15289f148ae6" ma:index="13" nillable="true" ma:taxonomy="true" ma:internalName="lfae9de2410d4efba2dc15289f148ae6" ma:taxonomyFieldName="Status" ma:displayName="Status" ma:default="" ma:fieldId="{5fae9de2-410d-4efb-a2dc-15289f148ae6}" ma:sspId="454f842a-b86f-4341-96eb-b93a389407ca" ma:termSetId="4adf3782-1a58-40aa-bea2-d3846b2e31a4" ma:anchorId="00000000-0000-0000-0000-000000000000" ma:open="false" ma:isKeyword="false">
      <xsd:complexType>
        <xsd:sequence>
          <xsd:element ref="pc:Terms" minOccurs="0" maxOccurs="1"/>
        </xsd:sequence>
      </xsd:complexType>
    </xsd:element>
    <xsd:element name="f921e8b21d5d46a08b4ed8bc3773123b" ma:index="15" nillable="true" ma:taxonomy="true" ma:internalName="f921e8b21d5d46a08b4ed8bc3773123b" ma:taxonomyFieldName="Sub_x002d_category" ma:displayName="Sub-category" ma:default="" ma:fieldId="{f921e8b2-1d5d-46a0-8b4e-d8bc3773123b}" ma:sspId="454f842a-b86f-4341-96eb-b93a389407ca" ma:termSetId="2637e820-8aa6-40bf-8eb8-88dcf2ad46b3" ma:anchorId="00000000-0000-0000-0000-000000000000" ma:open="false" ma:isKeyword="false">
      <xsd:complexType>
        <xsd:sequence>
          <xsd:element ref="pc:Terms" minOccurs="0" maxOccurs="1"/>
        </xsd:sequence>
      </xsd:complexType>
    </xsd:element>
    <xsd:element name="ob31ff9eba834e63898cb96b30a6940d" ma:index="17" nillable="true" ma:taxonomy="true" ma:internalName="ob31ff9eba834e63898cb96b30a6940d" ma:taxonomyFieldName="Provider" ma:displayName="Provider" ma:default="" ma:fieldId="{8b31ff9e-ba83-4e63-898c-b96b30a6940d}" ma:sspId="454f842a-b86f-4341-96eb-b93a389407ca" ma:termSetId="a70b2eef-fe95-403f-a813-604efa1e59fc" ma:anchorId="00000000-0000-0000-0000-000000000000" ma:open="false" ma:isKeyword="false">
      <xsd:complexType>
        <xsd:sequence>
          <xsd:element ref="pc:Terms" minOccurs="0" maxOccurs="1"/>
        </xsd:sequence>
      </xsd:complexType>
    </xsd:element>
    <xsd:element name="k27bb8ca8acb40e6adabc24cc132eff2" ma:index="19" nillable="true" ma:taxonomy="true" ma:internalName="k27bb8ca8acb40e6adabc24cc132eff2" ma:taxonomyFieldName="Report_x0020_Type" ma:displayName="Report Type" ma:default="" ma:fieldId="{427bb8ca-8acb-40e6-adab-c24cc132eff2}" ma:sspId="454f842a-b86f-4341-96eb-b93a389407ca" ma:termSetId="685957b1-31ee-407e-8a06-5cc140a5acc4" ma:anchorId="00000000-0000-0000-0000-000000000000" ma:open="false" ma:isKeyword="false">
      <xsd:complexType>
        <xsd:sequence>
          <xsd:element ref="pc:Terms" minOccurs="0" maxOccurs="1"/>
        </xsd:sequence>
      </xsd:complexType>
    </xsd:element>
    <xsd:element name="m2a1961ed2cc4e4bb3a1ba432cb3e43a" ma:index="20" nillable="true" ma:taxonomy="true" ma:internalName="m2a1961ed2cc4e4bb3a1ba432cb3e43a" ma:taxonomyFieldName="Document_x0020_Type" ma:displayName="Document Type" ma:default="" ma:fieldId="{62a1961e-d2cc-4e4b-b3a1-ba432cb3e43a}" ma:sspId="454f842a-b86f-4341-96eb-b93a389407ca" ma:termSetId="9238d626-bce4-403a-9fc8-c18fa82d9b9b"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38f795f5-fca9-4593-b714-faaeef33d2c3}" ma:internalName="TaxCatchAll" ma:showField="CatchAllData" ma:web="dc8d7ee1-75b8-4f87-985b-7dbee2668825">
      <xsd:complexType>
        <xsd:complexContent>
          <xsd:extension base="dms:MultiChoiceLookup">
            <xsd:sequence>
              <xsd:element name="Value" type="dms:Lookup" maxOccurs="unbounded" minOccurs="0" nillable="true"/>
            </xsd:sequence>
          </xsd:extension>
        </xsd:complexContent>
      </xsd:complexType>
    </xsd:element>
    <xsd:element name="gb67bd5314984263b7948735ab20f4d4" ma:index="22" nillable="true" ma:taxonomy="true" ma:internalName="gb67bd5314984263b7948735ab20f4d4" ma:taxonomyFieldName="Finance_x0020_Category" ma:displayName="Finance Category" ma:default="" ma:fieldId="{0b67bd53-1498-4263-b794-8735ab20f4d4}" ma:sspId="454f842a-b86f-4341-96eb-b93a389407ca" ma:termSetId="091bee46-3f07-4578-9570-82f824f76692" ma:anchorId="00000000-0000-0000-0000-000000000000" ma:open="false" ma:isKeyword="false">
      <xsd:complexType>
        <xsd:sequence>
          <xsd:element ref="pc:Terms" minOccurs="0" maxOccurs="1"/>
        </xsd:sequence>
      </xsd:complexType>
    </xsd:element>
    <xsd:element name="b873fbeb460c4a778aebc1986825785c" ma:index="24" nillable="true" ma:taxonomy="true" ma:internalName="b873fbeb460c4a778aebc1986825785c" ma:taxonomyFieldName="Report_x0020_Frequency" ma:displayName="Report Frequency" ma:default="" ma:fieldId="{b873fbeb-460c-4a77-8aeb-c1986825785c}" ma:sspId="454f842a-b86f-4341-96eb-b93a389407ca" ma:termSetId="f58a9577-27c3-4ed7-9c97-ec75cc3231c9" ma:anchorId="00000000-0000-0000-0000-000000000000" ma:open="false" ma:isKeyword="false">
      <xsd:complexType>
        <xsd:sequence>
          <xsd:element ref="pc:Terms" minOccurs="0" maxOccurs="1"/>
        </xsd:sequence>
      </xsd:complexType>
    </xsd:element>
    <xsd:element name="TaxCatchAllLabel" ma:index="26" nillable="true" ma:displayName="Taxonomy Catch All Column1" ma:hidden="true" ma:list="{38f795f5-fca9-4593-b714-faaeef33d2c3}" ma:internalName="TaxCatchAllLabel" ma:readOnly="true" ma:showField="CatchAllDataLabel" ma:web="dc8d7ee1-75b8-4f87-985b-7dbee2668825">
      <xsd:complexType>
        <xsd:complexContent>
          <xsd:extension base="dms:MultiChoiceLookup">
            <xsd:sequence>
              <xsd:element name="Value" type="dms:Lookup" maxOccurs="unbounded" minOccurs="0" nillable="true"/>
            </xsd:sequence>
          </xsd:extension>
        </xsd:complexContent>
      </xsd:complexType>
    </xsd:element>
    <xsd:element name="Period_x0020_End_x0020_Date" ma:index="27" nillable="true" ma:displayName="Period End Date" ma:default="" ma:format="DateOnly" ma:internalName="Period_x0020_End_x0020_Date">
      <xsd:simpleType>
        <xsd:restriction base="dms:DateTime"/>
      </xsd:simpleType>
    </xsd:element>
    <xsd:element name="h91158e9ab1847f0a8bcd075e6c0b282" ma:index="28" nillable="true" ma:taxonomy="true" ma:internalName="h91158e9ab1847f0a8bcd075e6c0b282" ma:taxonomyFieldName="Action" ma:displayName="Action" ma:default="" ma:fieldId="{191158e9-ab18-47f0-a8bc-d075e6c0b282}" ma:sspId="454f842a-b86f-4341-96eb-b93a389407ca" ma:termSetId="2a6fd2c9-bdda-4194-8d91-a29f6f1c41d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921e8b21d5d46a08b4ed8bc3773123b xmlns="1eb857db-5c67-47b7-8545-aa19c5d2ceac">
      <Terms xmlns="http://schemas.microsoft.com/office/infopath/2007/PartnerControls">
        <TermInfo xmlns="http://schemas.microsoft.com/office/infopath/2007/PartnerControls">
          <TermName xmlns="http://schemas.microsoft.com/office/infopath/2007/PartnerControls">SLT</TermName>
          <TermId xmlns="http://schemas.microsoft.com/office/infopath/2007/PartnerControls">542a0d42-ebc7-404f-ad9e-e9fe3a736d5c</TermId>
        </TermInfo>
      </Terms>
    </f921e8b21d5d46a08b4ed8bc3773123b>
    <p4f68ee493344f4e9716631b78aec2d1 xmlns="1eb857db-5c67-47b7-8545-aa19c5d2ceac">
      <Terms xmlns="http://schemas.microsoft.com/office/infopath/2007/PartnerControls">
        <TermInfo xmlns="http://schemas.microsoft.com/office/infopath/2007/PartnerControls">
          <TermName xmlns="http://schemas.microsoft.com/office/infopath/2007/PartnerControls">2021-22</TermName>
          <TermId xmlns="http://schemas.microsoft.com/office/infopath/2007/PartnerControls">eb284ae5-8388-4a68-949a-55f6164c36b8</TermId>
        </TermInfo>
      </Terms>
    </p4f68ee493344f4e9716631b78aec2d1>
    <TaxCatchAll xmlns="1eb857db-5c67-47b7-8545-aa19c5d2ceac">
      <Value>74</Value>
      <Value>26</Value>
      <Value>24</Value>
      <Value>9</Value>
      <Value>5</Value>
      <Value>103</Value>
    </TaxCatchAll>
    <Period_x0020_End_x0020_Date xmlns="1eb857db-5c67-47b7-8545-aa19c5d2ceac">2022-06-29T12:00:00+00:00</Period_x0020_End_x0020_Date>
    <h91158e9ab1847f0a8bcd075e6c0b282 xmlns="1eb857db-5c67-47b7-8545-aa19c5d2ceac">
      <Terms xmlns="http://schemas.microsoft.com/office/infopath/2007/PartnerControls">
        <TermInfo xmlns="http://schemas.microsoft.com/office/infopath/2007/PartnerControls">
          <TermName xmlns="http://schemas.microsoft.com/office/infopath/2007/PartnerControls">Approval</TermName>
          <TermId xmlns="http://schemas.microsoft.com/office/infopath/2007/PartnerControls">f9e0ab38-a50b-4e1b-9622-e27f88ceb9f0</TermId>
        </TermInfo>
      </Terms>
    </h91158e9ab1847f0a8bcd075e6c0b282>
    <lfae9de2410d4efba2dc15289f148ae6 xmlns="1eb857db-5c67-47b7-8545-aa19c5d2ceac">
      <Terms xmlns="http://schemas.microsoft.com/office/infopath/2007/PartnerControls">
        <TermInfo xmlns="http://schemas.microsoft.com/office/infopath/2007/PartnerControls">
          <TermName xmlns="http://schemas.microsoft.com/office/infopath/2007/PartnerControls">Final/published</TermName>
          <TermId xmlns="http://schemas.microsoft.com/office/infopath/2007/PartnerControls">32686660-9c01-489e-8cfe-2347910d73e8</TermId>
        </TermInfo>
      </Terms>
    </lfae9de2410d4efba2dc15289f148ae6>
    <m2a1961ed2cc4e4bb3a1ba432cb3e43a xmlns="1eb857db-5c67-47b7-8545-aa19c5d2ceac">
      <Terms xmlns="http://schemas.microsoft.com/office/infopath/2007/PartnerControls"/>
    </m2a1961ed2cc4e4bb3a1ba432cb3e43a>
    <Month xmlns="1eb857db-5c67-47b7-8545-aa19c5d2ceac">June</Month>
    <k27bb8ca8acb40e6adabc24cc132eff2 xmlns="1eb857db-5c67-47b7-8545-aa19c5d2ceac">
      <Terms xmlns="http://schemas.microsoft.com/office/infopath/2007/PartnerControls">
        <TermInfo xmlns="http://schemas.microsoft.com/office/infopath/2007/PartnerControls">
          <TermName xmlns="http://schemas.microsoft.com/office/infopath/2007/PartnerControls">Audit year end</TermName>
          <TermId xmlns="http://schemas.microsoft.com/office/infopath/2007/PartnerControls">25d3baff-4aa6-455e-9170-1448add7bfa9</TermId>
        </TermInfo>
      </Terms>
    </k27bb8ca8acb40e6adabc24cc132eff2>
    <ob31ff9eba834e63898cb96b30a6940d xmlns="1eb857db-5c67-47b7-8545-aa19c5d2ceac">
      <Terms xmlns="http://schemas.microsoft.com/office/infopath/2007/PartnerControls"/>
    </ob31ff9eba834e63898cb96b30a6940d>
    <b873fbeb460c4a778aebc1986825785c xmlns="1eb857db-5c67-47b7-8545-aa19c5d2ceac">
      <Terms xmlns="http://schemas.microsoft.com/office/infopath/2007/PartnerControls">
        <TermInfo xmlns="http://schemas.microsoft.com/office/infopath/2007/PartnerControls">
          <TermName xmlns="http://schemas.microsoft.com/office/infopath/2007/PartnerControls">Yearly</TermName>
          <TermId xmlns="http://schemas.microsoft.com/office/infopath/2007/PartnerControls">c075db76-ace7-41f6-8b59-db8099645244</TermId>
        </TermInfo>
      </Terms>
    </b873fbeb460c4a778aebc1986825785c>
    <gb67bd5314984263b7948735ab20f4d4 xmlns="1eb857db-5c67-47b7-8545-aa19c5d2ceac">
      <Terms xmlns="http://schemas.microsoft.com/office/infopath/2007/PartnerControls"/>
    </gb67bd5314984263b7948735ab20f4d4>
  </documentManagement>
</p:properties>
</file>

<file path=customXml/item4.xml><?xml version="1.0" encoding="utf-8"?>
<?mso-contentType ?>
<SharedContentType xmlns="Microsoft.SharePoint.Taxonomy.ContentTypeSync" SourceId="454f842a-b86f-4341-96eb-b93a389407ca" ContentTypeId="0x01010020C29750D968C84E8A532D49EE01BCE002" PreviousValue="false"/>
</file>

<file path=customXml/itemProps1.xml><?xml version="1.0" encoding="utf-8"?>
<ds:datastoreItem xmlns:ds="http://schemas.openxmlformats.org/officeDocument/2006/customXml" ds:itemID="{6C6A401E-B983-48F3-ADF0-8594D7EE483B}"/>
</file>

<file path=customXml/itemProps2.xml><?xml version="1.0" encoding="utf-8"?>
<ds:datastoreItem xmlns:ds="http://schemas.openxmlformats.org/officeDocument/2006/customXml" ds:itemID="{6445B7F4-A461-4D04-9B88-C733C63FA388}"/>
</file>

<file path=customXml/itemProps3.xml><?xml version="1.0" encoding="utf-8"?>
<ds:datastoreItem xmlns:ds="http://schemas.openxmlformats.org/officeDocument/2006/customXml" ds:itemID="{F579D7F4-D0D7-4BCB-BBEA-E7C37A64913E}"/>
</file>

<file path=customXml/itemProps4.xml><?xml version="1.0" encoding="utf-8"?>
<ds:datastoreItem xmlns:ds="http://schemas.openxmlformats.org/officeDocument/2006/customXml" ds:itemID="{87815A51-8C88-444C-8283-F079385B6226}"/>
</file>

<file path=docProps/app.xml><?xml version="1.0" encoding="utf-8"?>
<Properties xmlns="http://schemas.openxmlformats.org/officeDocument/2006/extended-properties" xmlns:vt="http://schemas.openxmlformats.org/officeDocument/2006/docPropsVTypes">
  <Application>Microsoft Excel Online</Application>
  <Manager/>
  <Company>SSC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Snjezana Lipovac</cp:lastModifiedBy>
  <cp:revision/>
  <dcterms:created xsi:type="dcterms:W3CDTF">2010-10-17T20:59:02Z</dcterms:created>
  <dcterms:modified xsi:type="dcterms:W3CDTF">2022-07-29T02:28:15Z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0x01010020C29750D968C84E8A532D49EE01BCE00200A34F3491A008D3489C62CF509F866DFF</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Sub-category">
    <vt:lpwstr>26;#SLT|542a0d42-ebc7-404f-ad9e-e9fe3a736d5c</vt:lpwstr>
  </property>
  <property fmtid="{D5CDD505-2E9C-101B-9397-08002B2CF9AE}" pid="12" name="Status">
    <vt:lpwstr>5;#Final/published|32686660-9c01-489e-8cfe-2347910d73e8</vt:lpwstr>
  </property>
  <property fmtid="{D5CDD505-2E9C-101B-9397-08002B2CF9AE}" pid="13" name="Frequency">
    <vt:lpwstr/>
  </property>
  <property fmtid="{D5CDD505-2E9C-101B-9397-08002B2CF9AE}" pid="14" name="Report Type">
    <vt:lpwstr>9;#Audit year end|25d3baff-4aa6-455e-9170-1448add7bfa9</vt:lpwstr>
  </property>
  <property fmtid="{D5CDD505-2E9C-101B-9397-08002B2CF9AE}" pid="15" name="Financial Year">
    <vt:lpwstr>24;#2021-22|eb284ae5-8388-4a68-949a-55f6164c36b8</vt:lpwstr>
  </property>
  <property fmtid="{D5CDD505-2E9C-101B-9397-08002B2CF9AE}" pid="16" name="Action">
    <vt:lpwstr>103;#Approval|f9e0ab38-a50b-4e1b-9622-e27f88ceb9f0</vt:lpwstr>
  </property>
  <property fmtid="{D5CDD505-2E9C-101B-9397-08002B2CF9AE}" pid="17" name="Provider">
    <vt:lpwstr/>
  </property>
  <property fmtid="{D5CDD505-2E9C-101B-9397-08002B2CF9AE}" pid="18" name="Report Frequency">
    <vt:lpwstr>74;#Yearly|c075db76-ace7-41f6-8b59-db8099645244</vt:lpwstr>
  </property>
  <property fmtid="{D5CDD505-2E9C-101B-9397-08002B2CF9AE}" pid="19" name="l9e136910e5343489e00e7dfc90edc4a">
    <vt:lpwstr/>
  </property>
  <property fmtid="{D5CDD505-2E9C-101B-9397-08002B2CF9AE}" pid="20" name="Document Type">
    <vt:lpwstr/>
  </property>
  <property fmtid="{D5CDD505-2E9C-101B-9397-08002B2CF9AE}" pid="21" name="Finance Category">
    <vt:lpwstr/>
  </property>
</Properties>
</file>