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P:\"/>
    </mc:Choice>
  </mc:AlternateContent>
  <xr:revisionPtr revIDLastSave="0" documentId="8_{3DB515DE-CCA2-4988-B352-0FE5E08B1710}" xr6:coauthVersionLast="47" xr6:coauthVersionMax="47" xr10:uidLastSave="{00000000-0000-0000-0000-000000000000}"/>
  <bookViews>
    <workbookView xWindow="-1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Hospitality!$A$1:$E$66</definedName>
    <definedName name="_xlnm.Print_Area" localSheetId="1">'Summary and sign-off'!$A$1:$F$23</definedName>
    <definedName name="_xlnm.Print_Area" localSheetId="2">Travel!$A$1:$E$207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3" i="1" l="1"/>
  <c r="B127" i="1"/>
  <c r="B158" i="1"/>
  <c r="B49" i="1"/>
  <c r="B40" i="1"/>
  <c r="B35" i="1"/>
  <c r="D25" i="4" l="1"/>
  <c r="C25" i="3"/>
  <c r="C59" i="2"/>
  <c r="C177" i="1"/>
  <c r="C196" i="1"/>
  <c r="C21" i="1"/>
  <c r="B6" i="13" l="1"/>
  <c r="E59" i="13"/>
  <c r="C59" i="13"/>
  <c r="C27" i="4"/>
  <c r="C26" i="4"/>
  <c r="B59" i="13" l="1"/>
  <c r="B58" i="13"/>
  <c r="D58" i="13"/>
  <c r="B57" i="13"/>
  <c r="D57" i="13"/>
  <c r="D56" i="13"/>
  <c r="B56" i="13"/>
  <c r="D55" i="13"/>
  <c r="B55" i="13"/>
  <c r="D54" i="13"/>
  <c r="B54" i="13"/>
  <c r="B2" i="4"/>
  <c r="B3" i="4"/>
  <c r="B2" i="3"/>
  <c r="B3" i="3"/>
  <c r="B2" i="2"/>
  <c r="B3" i="2"/>
  <c r="B2" i="1"/>
  <c r="B3" i="1"/>
  <c r="F57" i="13" l="1"/>
  <c r="D59" i="2" s="1"/>
  <c r="F59" i="13"/>
  <c r="E25" i="4" s="1"/>
  <c r="F58" i="13"/>
  <c r="D25" i="3" s="1"/>
  <c r="F56" i="13"/>
  <c r="D196" i="1" s="1"/>
  <c r="F55" i="13"/>
  <c r="D177" i="1" s="1"/>
  <c r="F54" i="13"/>
  <c r="D21" i="1" s="1"/>
  <c r="C13" i="13"/>
  <c r="C12" i="13"/>
  <c r="C11" i="13"/>
  <c r="C16" i="13" l="1"/>
  <c r="C17" i="13"/>
  <c r="B5" i="4" l="1"/>
  <c r="B4" i="4"/>
  <c r="B5" i="3"/>
  <c r="B4" i="3"/>
  <c r="B5" i="2"/>
  <c r="B4" i="2"/>
  <c r="B5" i="1"/>
  <c r="B4" i="1"/>
  <c r="C15" i="13" l="1"/>
  <c r="F12" i="13" l="1"/>
  <c r="C25" i="4"/>
  <c r="F11" i="13" s="1"/>
  <c r="F13" i="13" l="1"/>
  <c r="B196" i="1"/>
  <c r="B17" i="13" s="1"/>
  <c r="B177" i="1"/>
  <c r="B16" i="13" s="1"/>
  <c r="B21" i="1"/>
  <c r="B15" i="13" s="1"/>
  <c r="B25" i="3" l="1"/>
  <c r="B13" i="13" s="1"/>
  <c r="B59" i="2"/>
  <c r="B12" i="13" s="1"/>
  <c r="B11" i="13" l="1"/>
  <c r="B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 ref="A180" authorId="0" shapeId="0" xr:uid="{00000000-0006-0000-0200-000004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<sst xmlns="http://schemas.openxmlformats.org/spreadsheetml/2006/main" count="791" uniqueCount="334">
  <si>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</si>
  <si>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</si>
  <si>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</si>
  <si>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</si>
  <si>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</si>
  <si>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</si>
  <si>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</si>
  <si>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</si>
  <si>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</si>
  <si>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</si>
  <si>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</si>
  <si>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</si>
  <si>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</si>
  <si>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</si>
  <si>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</si>
  <si>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</si>
  <si>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</si>
  <si>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</si>
  <si>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</si>
  <si>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</si>
  <si>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</si>
  <si>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</si>
  <si>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</si>
  <si>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</si>
  <si>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</si>
  <si>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</si>
  <si>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</si>
  <si>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</si>
  <si>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</si>
  <si>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</si>
  <si>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</si>
  <si>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</si>
  <si>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</si>
  <si>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</si>
  <si>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</si>
  <si>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</si>
  <si>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</si>
  <si>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</si>
  <si>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</si>
  <si>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</si>
  <si>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</si>
  <si>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</si>
  <si>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</si>
  <si>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</si>
  <si>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</si>
  <si>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</si>
  <si>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</si>
  <si>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</si>
  <si>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</si>
  <si>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</si>
  <si>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</si>
  <si>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</si>
  <si>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</si>
  <si>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</si>
  <si>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</si>
  <si>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</si>
  <si>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</si>
  <si>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</si>
  <si>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</si>
  <si>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</si>
  <si>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</si>
  <si>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</si>
  <si>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</si>
  <si>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</si>
  <si>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</si>
  <si>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</si>
  <si>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</si>
  <si>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</si>
  <si>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</si>
  <si>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</si>
  <si>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</si>
  <si>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</si>
  <si>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</si>
  <si>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</si>
  <si>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</si>
  <si>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</si>
  <si>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</si>
  <si>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</si>
  <si>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</si>
  <si>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</si>
  <si>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</si>
  <si>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</si>
  <si>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</si>
  <si>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</si>
  <si>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</si>
  <si>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</si>
  <si>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</si>
  <si>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</si>
  <si>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</si>
  <si>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</si>
  <si>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</si>
  <si>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</si>
  <si>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</si>
  <si>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</si>
  <si>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</si>
  <si>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</si>
  <si>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</si>
  <si>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</si>
  <si>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</si>
  <si>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</si>
  <si>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</si>
  <si>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</si>
  <si>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</si>
  <si>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</si>
  <si>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</si>
  <si>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</si>
  <si>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</si>
  <si>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</si>
  <si>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</si>
  <si>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</si>
  <si>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</si>
  <si>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</si>
  <si>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</si>
  <si>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</si>
  <si>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</si>
  <si>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</si>
  <si>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</si>
  <si>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</si>
  <si>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</si>
  <si>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</si>
  <si>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</si>
  <si>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</si>
  <si>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</si>
  <si>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</si>
  <si>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</si>
  <si>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</si>
  <si>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</si>
  <si>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</si>
  <si>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</si>
  <si>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</si>
  <si>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</si>
  <si>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</si>
  <si>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</si>
  <si>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</si>
  <si>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</si>
  <si>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</si>
  <si>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</si>
  <si>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</si>
  <si>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</si>
  <si>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</si>
  <si>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</si>
  <si>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</si>
  <si>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</si>
  <si>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</si>
  <si>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</si>
  <si>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</si>
  <si>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</si>
  <si>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</si>
  <si>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</si>
  <si>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</si>
  <si>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</si>
  <si>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</si>
  <si>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</si>
  <si>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</si>
  <si>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</si>
  <si>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</si>
  <si>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</si>
  <si>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</si>
  <si>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</si>
  <si>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</si>
  <si>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</si>
  <si>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</si>
  <si>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</si>
  <si>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</si>
  <si>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</si>
  <si>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</si>
  <si>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</si>
  <si>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</si>
  <si>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Arts Council of New Zealand Toi aotearoa (Creative New Zealand)</t>
  </si>
  <si>
    <t>Stephen Wainwright</t>
  </si>
  <si>
    <t>Senior Manager Business Service (Chief Financial Officer)</t>
  </si>
  <si>
    <t>Unity Books</t>
  </si>
  <si>
    <t>CNZ Resource</t>
  </si>
  <si>
    <t>Wellington</t>
  </si>
  <si>
    <t>Building relationships - lunch at senior leadership meeting</t>
  </si>
  <si>
    <t>Attend opening of Whatu Manawa, Te Puia Rotorua</t>
  </si>
  <si>
    <t>Tickets</t>
  </si>
  <si>
    <t>Rotorua</t>
  </si>
  <si>
    <t>room hire, lunch, morning and afternoon teas for 6</t>
  </si>
  <si>
    <t>Auckland</t>
  </si>
  <si>
    <t>Bus to WLG Airport</t>
  </si>
  <si>
    <t>Taxi to WLG Airport</t>
  </si>
  <si>
    <t>Taxi AKL</t>
  </si>
  <si>
    <t>Taxi to Wlg Airport</t>
  </si>
  <si>
    <t>Taxi AKL City</t>
  </si>
  <si>
    <t>Skybus</t>
  </si>
  <si>
    <t>Taxi to AKL Airport</t>
  </si>
  <si>
    <t>Taxi WLG Airport to Thorndon</t>
  </si>
  <si>
    <t>Taxi WlLG Airport to Manner St area</t>
  </si>
  <si>
    <t>HLZ Intercity Bus</t>
  </si>
  <si>
    <t>Taxi CHC to Addington</t>
  </si>
  <si>
    <t>Taxi Allen St to WLG Airport</t>
  </si>
  <si>
    <t>Taxi City to CHC Airport</t>
  </si>
  <si>
    <t>Airport Parking</t>
  </si>
  <si>
    <t>Rental vehicle refill - Caltex Kerikeri</t>
  </si>
  <si>
    <t>Waitangi</t>
  </si>
  <si>
    <t>Taxi WLG Airport to home</t>
  </si>
  <si>
    <t>Hertz Rental Car</t>
  </si>
  <si>
    <t>Taxi WLG Airport to Mt Vic</t>
  </si>
  <si>
    <t>Taxi AKL Airport to city</t>
  </si>
  <si>
    <t>Taxi Uptown AKL to AKL Domestic</t>
  </si>
  <si>
    <t>Taxi AKL Central City to AKL Airport (2 people)</t>
  </si>
  <si>
    <t>Taxi Allen St to Thistle Inn</t>
  </si>
  <si>
    <t>Taxi CHC Airport to Linwood</t>
  </si>
  <si>
    <t>Taxi Cashmere to CHC City North</t>
  </si>
  <si>
    <t>Taxi to Parliament</t>
  </si>
  <si>
    <t>Meeting with Minister Sepuloni and NZ Lotteries (2 of 2 meetings)</t>
  </si>
  <si>
    <t>Taxi Allen St to Thorndon</t>
  </si>
  <si>
    <t>Taxi AKL Airport to Sthn Cross Bldg</t>
  </si>
  <si>
    <t>Taxi AKL Hotel to Aotea Centre</t>
  </si>
  <si>
    <t>Taxi AKL City to Akl Airport</t>
  </si>
  <si>
    <t>Taxi WLG Airport to Petone</t>
  </si>
  <si>
    <t xml:space="preserve">Mileage WLG Featherston return </t>
  </si>
  <si>
    <t>Taxi Allen St to Abel Smith St</t>
  </si>
  <si>
    <t>Taxi WLG Airport to Mt Cook area</t>
  </si>
  <si>
    <t>Attend Arts Access Arts for all Award Judging panel</t>
  </si>
  <si>
    <t>Featherston</t>
  </si>
  <si>
    <t>WLG</t>
  </si>
  <si>
    <t>Attend the launch of Featherston Booktown</t>
  </si>
  <si>
    <t>Taxi AKL Art Gallery to City</t>
  </si>
  <si>
    <t>Taxi Orakei to AKL Airport</t>
  </si>
  <si>
    <t>Sky Bus</t>
  </si>
  <si>
    <t>coffee x2</t>
  </si>
  <si>
    <t>Building relationships - meeting with Nicola Legat, publisher</t>
  </si>
  <si>
    <t>Building relationships - meeting with Kirsten Mason GM WLG Orchestra</t>
  </si>
  <si>
    <t>CHCH</t>
  </si>
  <si>
    <t>Breakfast x2</t>
  </si>
  <si>
    <t>lunch x2</t>
  </si>
  <si>
    <t>WLG Orchestra Concert</t>
  </si>
  <si>
    <t>Taxi</t>
  </si>
  <si>
    <t>Lunch x2</t>
  </si>
  <si>
    <t>Building relationships - Jonathan Bleiski GM AKLD Theatre Company</t>
  </si>
  <si>
    <t>Dinner x2</t>
  </si>
  <si>
    <t>Building relationships - J Hendry GM Bats Theatre</t>
  </si>
  <si>
    <t>Building relationships - meeting with Lester McGrath RNZB</t>
  </si>
  <si>
    <t>morning tea x2</t>
  </si>
  <si>
    <t>Hotel</t>
  </si>
  <si>
    <t>Hamilton</t>
  </si>
  <si>
    <t>Building relationships - Meeting with Chevron Hassett, Enjoy Contemporary Art Space</t>
  </si>
  <si>
    <t>Team building - Meeting with Acting Arts Council Chair, Caren Rangi</t>
  </si>
  <si>
    <t>lunch x5</t>
  </si>
  <si>
    <t>dinner x5</t>
  </si>
  <si>
    <t>Dinner x3</t>
  </si>
  <si>
    <t>NZ Sign Language Challenge - meeting with Carl Ross CE Te Matatini</t>
  </si>
  <si>
    <t>lunch x3</t>
  </si>
  <si>
    <t>AKLD</t>
  </si>
  <si>
    <t>Nelson</t>
  </si>
  <si>
    <t>Meeting with Auckland Arts Investors Forum, McMahon Centenary 14-16 Oct 2020</t>
  </si>
  <si>
    <t>Speaker at Huia NZ Ltd event with Haniko Te Kurapa 17-18 Dec 2020</t>
  </si>
  <si>
    <t>Meal allowance</t>
  </si>
  <si>
    <t>Airfare AKL/WLG</t>
  </si>
  <si>
    <t>Airfare WLG/CHC/WLG</t>
  </si>
  <si>
    <t>Airfare WLG/AKL/WLG</t>
  </si>
  <si>
    <t>Meeting with M Lett at Gallery, attended Every Brilliant Thing show, meeting with Jonathan Bielski (CEO ATC) an Paul Brewer (Auckland Unlimited), attended opening of Koloa: Fafine Aati, m e Tekinolosia, Supported J Chung at Leadership NZ graduation 13-15 Nov 2020</t>
  </si>
  <si>
    <t>Airfare WLG/NSN/WLG</t>
  </si>
  <si>
    <t>Airfare WRE/AKL/WLG</t>
  </si>
  <si>
    <t>WLG/AKL/KKE</t>
  </si>
  <si>
    <t>Mileage Palm Nth Whanganui WLG</t>
  </si>
  <si>
    <t>Whanganui</t>
  </si>
  <si>
    <t>Attended opening at Sargeant Gallery Te Whare o Rehua Whanganui 17 Oct 2020</t>
  </si>
  <si>
    <t>mileage</t>
  </si>
  <si>
    <t>Lower Hutt</t>
  </si>
  <si>
    <t>Attend Indian Classical Dance and graduation ceremony at Little Theatre</t>
  </si>
  <si>
    <t>Airfare WLG/HLZ/WLG</t>
  </si>
  <si>
    <t>Keynote speaker at ASB Polyfest 2021 15-16 Apr 2021</t>
  </si>
  <si>
    <t>Meeting with the Arts Council and stakeholders 19-23 Apr 2021</t>
  </si>
  <si>
    <t>Attend event in Christchurch - The Forge, the Court Theatre 11-12 May 2021</t>
  </si>
  <si>
    <t>Attend Celebrate NZ Music Month and stakeholder meetings 20-21 May 2021</t>
  </si>
  <si>
    <t>Hui at Mataatua Whare 31 May to 1 Jun 2021</t>
  </si>
  <si>
    <t>Attend NZ Opera event and stakeholder meetings 8-10 Jun 2021</t>
  </si>
  <si>
    <t>Attend Christchurch Arts Strategy Partners Hui &amp; Tirama mai 2021 25-27 Jun 2021</t>
  </si>
  <si>
    <t>Airfare WLG/ROT/WLG</t>
  </si>
  <si>
    <t>Stakeholder meetings 22-24 June 2021</t>
  </si>
  <si>
    <t>Taxis x 2 Allen St to WLG Airport</t>
  </si>
  <si>
    <t>Taxi Allen St to Charles Ferguson Tower Block</t>
  </si>
  <si>
    <t>Taxi Allen St to The Terrace</t>
  </si>
  <si>
    <t>Taxi Rendevous Hotel to AKL Airport</t>
  </si>
  <si>
    <t>Taxi AKL Airport to Ponsonby</t>
  </si>
  <si>
    <t>Taxi Fort St to AKL Airport</t>
  </si>
  <si>
    <t>Attend Christchurch Arts Strategy Partners Hui &amp; Tirama mai 2021 25-27 Jun 2022</t>
  </si>
  <si>
    <t>Meeting with Sir Peter Gluckman - Stephen Wainwright/David Pannett</t>
  </si>
  <si>
    <t>Lunch with the Prime Minister and winners of the 2020 Prime Minister’s Awards for Literary Achievement</t>
  </si>
  <si>
    <t>Meeting with Bernadette Cavanagh - MCH</t>
  </si>
  <si>
    <t xml:space="preserve">Meeting with Ministry of Primary Industries - Governance Models </t>
  </si>
  <si>
    <t>Arts Meeting - The Terrace</t>
  </si>
  <si>
    <t>Stakeholder meetings / Council meetings/ Foundation North 6-10 July 2020</t>
  </si>
  <si>
    <t>Taxi airport to City</t>
  </si>
  <si>
    <t>Stakeholder meetings / Meeting with Te Waka Toi Awards receipient Whaea Tihi Puanaki 4-8 Oct 2020</t>
  </si>
  <si>
    <t>Stakeholder meetings / Meeting with Ngāti Whātua Ōrākei 28-30 Oct 2020</t>
  </si>
  <si>
    <t>Meeting with Te Tohu Whakamanawa o Te Matatini award recipient and stakeholders 4-8 Nov 2020</t>
  </si>
  <si>
    <t>Attended All in for Arts, meeting with Hamilton Mayor P Southgate &amp; stakeholders 12-13 Nov 2020</t>
  </si>
  <si>
    <t>Meeting with M Lett at Gallery, attended Every Brilliant Thing show, meeting with Jonathan Bielski (CEO ATC) and Paul Brewer (Auckland Unlimited), attended opening of Koloa: Fafine Aati, m e Tekinolosia, Supported J Chung at Leadership NZ graduation 13-15 Nov 2020</t>
  </si>
  <si>
    <t>Stakeholder meetings / Attended The Court Theatre Show (Jersey Boys) with Senior Manager, Arts Development Services 14-15 Dec 2020</t>
  </si>
  <si>
    <t>Attended Nelson Arts Festival events - The Playhouse Cafe and Theatre  - Paul Ubana Jones and the Gary McCormick and Hammond Gamble show</t>
  </si>
  <si>
    <t>Attended Waitangi and meeting with stakeholders 3-7 Feb 2021</t>
  </si>
  <si>
    <t>Attended official opening of Whatu Manawa Te Puia 18-19 Feb 2021</t>
  </si>
  <si>
    <t>Attended Powhiri CNZ Auckland office, Venice Biennale Patrons' programme launch and meeting with stakeholders 8-10 Mar 2021</t>
  </si>
  <si>
    <t>Attended opening of CoCA - Centre of Contemporary Art Toi Moroki, Arts Council meeting and stakeholder meetings 12-14 Mar 2021</t>
  </si>
  <si>
    <t>Stakeholder meetings / Attended Auckland Theatre Company Haka Party 7-9 Apr 2021</t>
  </si>
  <si>
    <t>Taxi in Wellington</t>
  </si>
  <si>
    <t>Ngati Whatua meeting &amp; stakeholder meetings 13-14 May 2021</t>
  </si>
  <si>
    <t>Ngāti Whātua meeting &amp; stakeholder meetings 13-14 May 2021</t>
  </si>
  <si>
    <t>WLG Airport to home</t>
  </si>
  <si>
    <t>Taxi WLG airport to home</t>
  </si>
  <si>
    <t>Meeting with Minister Sepuloni and NZ Lotteries (1 of 2 meetings)</t>
  </si>
  <si>
    <t>Taxi Allen St to Lambton Quay</t>
  </si>
  <si>
    <t>Team building - dinner with senior leadership, Arts Council of NZ to celebrate 25 and 30 years service</t>
  </si>
  <si>
    <t>Team building - senior leadership team 1 day away team development</t>
  </si>
  <si>
    <t>Building relationships - Meeting with David Inns, CE Auckland Arts Festival</t>
  </si>
  <si>
    <t>Building relationships - Courtenay Johnston, CE Te Papa</t>
  </si>
  <si>
    <t>Building relationships - Post Arts Council meeting with Chairman</t>
  </si>
  <si>
    <t>Building relationships - Courtenay Johnston CE Te Papa</t>
  </si>
  <si>
    <t>Building relationships - Richard Benge, Executive Director Arts Access Aotearoa</t>
  </si>
  <si>
    <t>Team building - Pre-workshop meeting with CNZ Senior Manager</t>
  </si>
  <si>
    <t>Meeting with Bonita Bigham, Te Maruata LGNZ and CNZ Senior Manager</t>
  </si>
  <si>
    <t>Building relationships - meeting with Lester McGrath, CE RNZB</t>
  </si>
  <si>
    <t>NZ Sign Language Challenge - meeting with Carl Ross, CE Te Matatini</t>
  </si>
  <si>
    <t>Building relationships - meeting with Annabelle Sheehan, CE NZ Film Commission</t>
  </si>
  <si>
    <t>Building relationships - meeting with Kate de Goldi and John Thomason, Te Puna Foundation</t>
  </si>
  <si>
    <t>Nothing to declare</t>
  </si>
  <si>
    <t xml:space="preserve">Backpay of meal allowances not previously claimed  - Oct19 to Jun20 </t>
  </si>
  <si>
    <t>Meal allowances</t>
  </si>
  <si>
    <t>Sky Bus for 3 staff travelling together</t>
  </si>
  <si>
    <t>Dinner  x3 staff (travelling together)</t>
  </si>
  <si>
    <t>dinner  x 2 staff (travelling together)</t>
  </si>
  <si>
    <t>Breakfast for 2 staff (travelling together)</t>
  </si>
  <si>
    <t>Dinner for 2 staff (travelling together)</t>
  </si>
  <si>
    <t>Lunch x2 staff (travelling together)</t>
  </si>
  <si>
    <t>Dinner x3 staff (travelling together)</t>
  </si>
  <si>
    <t>coffee meeting x2 staff (travelling together)</t>
  </si>
  <si>
    <t>Dinner x2 staff (travelling together)</t>
  </si>
  <si>
    <t>Breakfast x2 staff (travelling together)</t>
  </si>
  <si>
    <t>lunch x2 staff (travelling together)</t>
  </si>
  <si>
    <t>coffee x3 staff (travelling together)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</si>
</sst>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1" fillId="0" borderId="0" applyNumberFormat="0" applyFill="0" applyBorder="0" applyAlignment="0" applyProtection="0"/>
    <xf numFmtId="165" fontId="24" fillId="0" borderId="0" applyFont="0" applyFill="0" applyBorder="0" applyAlignment="0" applyProtection="0"/>
    <xf numFmtId="0" fontId="1" fillId="0" borderId="0"/>
  </cellStyleXfs>
  <cellXfs count="18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9"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9" fillId="0" borderId="0" xfId="0" applyFont="1" applyFill="1" applyBorder="1" applyAlignment="1" applyProtection="1">
      <alignment vertical="center" wrapText="1" readingOrder="1"/>
    </xf>
    <xf numFmtId="0" fontId="18" fillId="0" borderId="0" xfId="0" applyFont="1" applyFill="1" applyBorder="1" applyAlignment="1" applyProtection="1">
      <alignment vertical="center" wrapText="1" readingOrder="1"/>
    </xf>
    <xf numFmtId="0" fontId="21" fillId="7" borderId="0" xfId="0" applyFont="1" applyFill="1" applyBorder="1" applyAlignment="1" applyProtection="1">
      <alignment horizontal="left" vertical="center" wrapText="1"/>
    </xf>
    <xf numFmtId="0" fontId="22" fillId="0" borderId="0" xfId="0" applyFont="1" applyFill="1" applyBorder="1" applyAlignment="1" applyProtection="1">
      <alignment vertical="center" wrapText="1" readingOrder="1"/>
    </xf>
    <xf numFmtId="0" fontId="22" fillId="0" borderId="3" xfId="0" applyFont="1" applyFill="1" applyBorder="1" applyAlignment="1" applyProtection="1">
      <alignment vertical="center" wrapText="1" readingOrder="1"/>
    </xf>
    <xf numFmtId="0" fontId="32"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5" fillId="6" borderId="0" xfId="0" applyFont="1" applyFill="1" applyAlignment="1" applyProtection="1"/>
    <xf numFmtId="0" fontId="5" fillId="6" borderId="0" xfId="0" applyFont="1" applyFill="1" applyAlignment="1" applyProtection="1">
      <alignment wrapText="1"/>
    </xf>
    <xf numFmtId="0" fontId="0" fillId="0" borderId="0" xfId="0" applyProtection="1"/>
    <xf numFmtId="0" fontId="21" fillId="7" borderId="0" xfId="0" applyFont="1" applyFill="1" applyBorder="1" applyAlignment="1" applyProtection="1">
      <alignment vertical="center" wrapText="1"/>
    </xf>
    <xf numFmtId="0" fontId="27" fillId="0" borderId="0" xfId="0" applyFont="1" applyBorder="1" applyProtection="1"/>
    <xf numFmtId="166" fontId="26" fillId="0" borderId="0" xfId="0" applyNumberFormat="1"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2"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5" fillId="0" borderId="0" xfId="0" applyFont="1" applyBorder="1" applyAlignment="1" applyProtection="1">
      <alignment vertical="center" wrapText="1" readingOrder="1"/>
    </xf>
    <xf numFmtId="0" fontId="21"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4"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3" fillId="0" borderId="0" xfId="0" applyFont="1" applyFill="1" applyBorder="1" applyAlignment="1" applyProtection="1">
      <alignment wrapText="1"/>
    </xf>
    <xf numFmtId="0" fontId="2" fillId="0" borderId="0" xfId="0" applyFont="1" applyBorder="1" applyAlignment="1" applyProtection="1">
      <alignment vertical="center" wrapText="1"/>
    </xf>
    <xf numFmtId="0" fontId="0" fillId="0" borderId="0" xfId="0" applyAlignment="1" applyProtection="1">
      <alignment vertical="center" wrapText="1"/>
    </xf>
    <xf numFmtId="0" fontId="20" fillId="3" borderId="0" xfId="0" applyFont="1" applyFill="1" applyBorder="1" applyAlignment="1" applyProtection="1">
      <alignment vertical="center" wrapText="1" readingOrder="1"/>
    </xf>
    <xf numFmtId="0" fontId="17" fillId="3" borderId="0" xfId="0" applyFont="1" applyFill="1" applyBorder="1" applyAlignment="1" applyProtection="1"/>
    <xf numFmtId="0" fontId="5"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2" fillId="0" borderId="5"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center"/>
    </xf>
    <xf numFmtId="1" fontId="18" fillId="0" borderId="0" xfId="0" applyNumberFormat="1" applyFont="1" applyFill="1" applyBorder="1" applyAlignment="1" applyProtection="1">
      <alignment horizontal="center" vertical="center" wrapText="1"/>
    </xf>
    <xf numFmtId="165" fontId="18" fillId="0" borderId="0" xfId="2" applyFont="1" applyFill="1" applyBorder="1" applyAlignment="1" applyProtection="1">
      <alignment vertical="center" wrapText="1" readingOrder="1"/>
    </xf>
    <xf numFmtId="0" fontId="16"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9" fillId="2" borderId="0" xfId="0" applyFont="1" applyFill="1" applyAlignment="1" applyProtection="1">
      <alignment horizontal="center" vertical="center"/>
    </xf>
    <xf numFmtId="0" fontId="28" fillId="0" borderId="0" xfId="0" applyFont="1" applyFill="1" applyAlignment="1" applyProtection="1">
      <alignment horizontal="center"/>
    </xf>
    <xf numFmtId="0" fontId="12" fillId="0" borderId="0" xfId="0" applyFont="1" applyAlignment="1" applyProtection="1">
      <alignment vertical="center"/>
    </xf>
    <xf numFmtId="0" fontId="20" fillId="2" borderId="0" xfId="0" applyFont="1" applyFill="1" applyAlignment="1" applyProtection="1">
      <alignment horizontal="justify"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vertical="center" wrapText="1"/>
    </xf>
    <xf numFmtId="0" fontId="12" fillId="0" borderId="0" xfId="0" applyFont="1" applyFill="1" applyAlignment="1" applyProtection="1">
      <alignment horizontal="justify" vertical="center"/>
    </xf>
    <xf numFmtId="0" fontId="8" fillId="0" borderId="0" xfId="0" applyFont="1" applyFill="1" applyAlignment="1" applyProtection="1">
      <alignment horizontal="justify" vertical="center"/>
    </xf>
    <xf numFmtId="0" fontId="20" fillId="3" borderId="0" xfId="0" applyFont="1" applyFill="1" applyAlignment="1" applyProtection="1">
      <alignment horizontal="justify" vertical="center"/>
    </xf>
    <xf numFmtId="0" fontId="12" fillId="0" borderId="0" xfId="0" applyFont="1" applyAlignment="1" applyProtection="1">
      <alignment horizontal="justify" vertical="center"/>
    </xf>
    <xf numFmtId="0" fontId="8" fillId="0" borderId="0" xfId="0" applyFont="1" applyAlignment="1" applyProtection="1">
      <alignment vertical="center" wrapText="1"/>
    </xf>
    <xf numFmtId="0" fontId="12" fillId="0" borderId="0" xfId="1" applyFont="1" applyAlignment="1" applyProtection="1">
      <alignment horizontal="justify" vertical="center"/>
    </xf>
    <xf numFmtId="0" fontId="8" fillId="0" borderId="0" xfId="0" applyFont="1" applyAlignment="1" applyProtection="1">
      <alignment horizontal="justify" vertical="center"/>
    </xf>
    <xf numFmtId="0" fontId="12" fillId="0" borderId="0" xfId="0" applyFont="1" applyAlignment="1" applyProtection="1">
      <alignment horizontal="left" vertical="center" wrapText="1"/>
    </xf>
    <xf numFmtId="0" fontId="13" fillId="0" borderId="0" xfId="1" applyFont="1" applyAlignment="1" applyProtection="1">
      <alignment vertical="center"/>
    </xf>
    <xf numFmtId="0" fontId="13" fillId="0" borderId="0" xfId="1" applyFont="1" applyAlignment="1" applyProtection="1">
      <alignment horizontal="justify" vertical="center"/>
    </xf>
    <xf numFmtId="0" fontId="12" fillId="9" borderId="0" xfId="1" applyFont="1" applyFill="1" applyAlignment="1" applyProtection="1">
      <alignment horizontal="justify" vertical="center"/>
    </xf>
    <xf numFmtId="0" fontId="12" fillId="0" borderId="0" xfId="0" applyFont="1" applyAlignment="1" applyProtection="1">
      <alignment horizontal="center" vertical="center"/>
    </xf>
    <xf numFmtId="0" fontId="0" fillId="0" borderId="0" xfId="0" applyProtection="1">
      <protection locked="0"/>
    </xf>
    <xf numFmtId="0" fontId="20" fillId="3" borderId="0" xfId="0" applyFont="1" applyFill="1" applyBorder="1" applyAlignment="1" applyProtection="1">
      <alignment vertical="center" readingOrder="1"/>
    </xf>
    <xf numFmtId="0" fontId="20" fillId="7" borderId="0" xfId="0" applyFont="1" applyFill="1" applyBorder="1" applyAlignment="1" applyProtection="1">
      <alignment horizontal="left" vertical="center" readingOrder="1"/>
    </xf>
    <xf numFmtId="166" fontId="20" fillId="7" borderId="0" xfId="0" applyNumberFormat="1" applyFont="1" applyFill="1" applyBorder="1" applyAlignment="1" applyProtection="1">
      <alignment horizontal="left" vertical="center" wrapText="1"/>
    </xf>
    <xf numFmtId="1" fontId="20" fillId="7" borderId="0" xfId="0" applyNumberFormat="1" applyFont="1" applyFill="1" applyBorder="1" applyAlignment="1" applyProtection="1">
      <alignment horizontal="center" vertical="center" wrapText="1"/>
    </xf>
    <xf numFmtId="0" fontId="34" fillId="0" borderId="0" xfId="0" applyFont="1" applyBorder="1" applyProtection="1"/>
    <xf numFmtId="166" fontId="20" fillId="8" borderId="0" xfId="0" applyNumberFormat="1" applyFont="1" applyFill="1" applyBorder="1" applyAlignment="1" applyProtection="1">
      <alignment horizontal="left" vertical="center" wrapText="1"/>
    </xf>
    <xf numFmtId="1" fontId="20"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0" fillId="3" borderId="0" xfId="0" applyNumberFormat="1" applyFont="1" applyFill="1" applyBorder="1" applyAlignment="1" applyProtection="1">
      <alignment vertical="center"/>
    </xf>
    <xf numFmtId="164" fontId="22" fillId="0" borderId="4" xfId="2" applyNumberFormat="1" applyFont="1" applyFill="1" applyBorder="1" applyAlignment="1" applyProtection="1">
      <alignment vertical="center" wrapText="1" readingOrder="1"/>
    </xf>
    <xf numFmtId="164" fontId="22" fillId="0" borderId="0" xfId="2" applyNumberFormat="1" applyFont="1" applyFill="1" applyBorder="1" applyAlignment="1" applyProtection="1">
      <alignment vertical="center" wrapText="1" readingOrder="1"/>
    </xf>
    <xf numFmtId="164" fontId="32" fillId="0" borderId="4" xfId="2" applyNumberFormat="1" applyFont="1" applyFill="1" applyBorder="1" applyAlignment="1" applyProtection="1">
      <alignment vertical="center" wrapText="1" readingOrder="1"/>
    </xf>
    <xf numFmtId="164" fontId="20"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7" fillId="4" borderId="0" xfId="0" applyFont="1" applyFill="1" applyBorder="1" applyAlignment="1" applyProtection="1">
      <alignment wrapText="1"/>
    </xf>
    <xf numFmtId="0" fontId="13" fillId="0" borderId="0" xfId="1" applyFont="1" applyFill="1" applyAlignment="1" applyProtection="1">
      <alignment horizontal="justify" vertical="center"/>
    </xf>
    <xf numFmtId="0" fontId="16" fillId="0" borderId="5" xfId="2" applyNumberFormat="1" applyFont="1" applyFill="1" applyBorder="1" applyAlignment="1" applyProtection="1">
      <alignment horizontal="center" vertical="center" wrapText="1" readingOrder="1"/>
    </xf>
    <xf numFmtId="0" fontId="16" fillId="0" borderId="0" xfId="2" applyNumberFormat="1" applyFont="1" applyFill="1" applyBorder="1" applyAlignment="1" applyProtection="1">
      <alignment horizontal="center" vertical="center" wrapText="1" readingOrder="1"/>
    </xf>
    <xf numFmtId="0" fontId="33" fillId="0" borderId="5" xfId="2" applyNumberFormat="1" applyFont="1" applyFill="1" applyBorder="1" applyAlignment="1" applyProtection="1">
      <alignment horizontal="center" vertical="center" wrapText="1" readingOrder="1"/>
    </xf>
    <xf numFmtId="167" fontId="16" fillId="10" borderId="3" xfId="0" applyNumberFormat="1" applyFont="1" applyFill="1" applyBorder="1" applyAlignment="1" applyProtection="1">
      <alignment vertical="center" wrapText="1"/>
      <protection locked="0"/>
    </xf>
    <xf numFmtId="164" fontId="16" fillId="10" borderId="4" xfId="0" applyNumberFormat="1" applyFont="1" applyFill="1" applyBorder="1" applyAlignment="1" applyProtection="1">
      <alignment vertical="center" wrapText="1"/>
      <protection locked="0"/>
    </xf>
    <xf numFmtId="0" fontId="16" fillId="10" borderId="4" xfId="0" applyFont="1" applyFill="1" applyBorder="1" applyAlignment="1" applyProtection="1">
      <alignment vertical="center" wrapText="1"/>
      <protection locked="0"/>
    </xf>
    <xf numFmtId="0" fontId="16" fillId="10" borderId="5" xfId="0" applyFont="1" applyFill="1" applyBorder="1" applyAlignment="1" applyProtection="1">
      <alignment vertical="center" wrapText="1"/>
      <protection locked="0"/>
    </xf>
    <xf numFmtId="167" fontId="16" fillId="10" borderId="3" xfId="0" applyNumberFormat="1" applyFont="1" applyFill="1" applyBorder="1" applyAlignment="1" applyProtection="1">
      <alignment vertical="center"/>
      <protection locked="0"/>
    </xf>
    <xf numFmtId="0" fontId="35" fillId="10" borderId="6"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6"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1" fillId="0" borderId="0" xfId="0" applyFont="1" applyFill="1" applyAlignment="1" applyProtection="1">
      <alignment horizontal="center" wrapText="1"/>
    </xf>
    <xf numFmtId="0" fontId="16" fillId="10" borderId="4" xfId="0" applyNumberFormat="1" applyFont="1" applyFill="1" applyBorder="1" applyAlignment="1" applyProtection="1">
      <alignment horizontal="left" vertical="center" wrapText="1"/>
      <protection locked="0"/>
    </xf>
    <xf numFmtId="0" fontId="36" fillId="3" borderId="0" xfId="0" applyFont="1" applyFill="1" applyBorder="1" applyAlignment="1" applyProtection="1">
      <alignment horizontal="center" vertical="center" readingOrder="1"/>
    </xf>
    <xf numFmtId="167" fontId="16" fillId="10" borderId="7" xfId="0" applyNumberFormat="1" applyFont="1" applyFill="1" applyBorder="1" applyAlignment="1" applyProtection="1">
      <alignment vertical="center" wrapText="1"/>
      <protection locked="0"/>
    </xf>
    <xf numFmtId="164" fontId="16" fillId="10" borderId="8" xfId="0" applyNumberFormat="1" applyFont="1" applyFill="1" applyBorder="1" applyAlignment="1" applyProtection="1">
      <alignment vertical="center" wrapText="1"/>
      <protection locked="0"/>
    </xf>
    <xf numFmtId="0" fontId="16" fillId="10" borderId="8" xfId="0" applyFont="1" applyFill="1" applyBorder="1" applyAlignment="1" applyProtection="1">
      <alignment vertical="center" wrapText="1"/>
      <protection locked="0"/>
    </xf>
    <xf numFmtId="0" fontId="16" fillId="10" borderId="9" xfId="0" applyFont="1" applyFill="1" applyBorder="1" applyAlignment="1" applyProtection="1">
      <alignment vertical="center" wrapText="1"/>
      <protection locked="0"/>
    </xf>
    <xf numFmtId="0" fontId="21" fillId="3" borderId="0" xfId="0" applyFont="1" applyFill="1" applyBorder="1" applyAlignment="1" applyProtection="1">
      <alignment vertical="center"/>
    </xf>
    <xf numFmtId="164" fontId="21" fillId="3" borderId="0" xfId="0" applyNumberFormat="1" applyFont="1" applyFill="1" applyBorder="1" applyAlignment="1" applyProtection="1">
      <alignment vertical="center"/>
    </xf>
    <xf numFmtId="0" fontId="36" fillId="3" borderId="0" xfId="0" applyFont="1" applyFill="1" applyBorder="1" applyAlignment="1" applyProtection="1">
      <alignment horizontal="center" vertical="center" wrapText="1"/>
    </xf>
    <xf numFmtId="166" fontId="36" fillId="7"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wrapText="1"/>
    </xf>
    <xf numFmtId="0" fontId="5"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5" fillId="4" borderId="0" xfId="0" applyFont="1" applyFill="1" applyAlignment="1" applyProtection="1"/>
    <xf numFmtId="0" fontId="5" fillId="4" borderId="0" xfId="0" applyFont="1" applyFill="1" applyAlignment="1" applyProtection="1">
      <alignment wrapText="1"/>
    </xf>
    <xf numFmtId="2" fontId="0" fillId="4" borderId="0" xfId="0" applyNumberFormat="1" applyFont="1" applyFill="1" applyAlignment="1" applyProtection="1">
      <alignment vertical="top"/>
    </xf>
    <xf numFmtId="0" fontId="5"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5" fillId="5" borderId="0" xfId="0" applyFont="1" applyFill="1" applyAlignment="1" applyProtection="1">
      <alignment horizontal="center" vertical="top"/>
    </xf>
    <xf numFmtId="1" fontId="5" fillId="5" borderId="0" xfId="0" applyNumberFormat="1" applyFont="1" applyFill="1" applyBorder="1" applyAlignment="1" applyProtection="1">
      <alignment horizontal="center"/>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xf>
    <xf numFmtId="0" fontId="19" fillId="3" borderId="0" xfId="0" applyFont="1" applyFill="1" applyBorder="1" applyAlignment="1" applyProtection="1">
      <alignment vertical="center" wrapText="1" readingOrder="1"/>
    </xf>
    <xf numFmtId="165" fontId="19" fillId="3" borderId="0" xfId="2" applyFont="1" applyFill="1" applyBorder="1" applyAlignment="1" applyProtection="1">
      <alignment horizontal="center" vertical="center" wrapText="1" readingOrder="1"/>
    </xf>
    <xf numFmtId="165" fontId="19" fillId="0" borderId="0" xfId="2" applyFont="1" applyFill="1" applyBorder="1" applyAlignment="1" applyProtection="1">
      <alignment horizontal="center" vertical="center" wrapText="1" readingOrder="1"/>
    </xf>
    <xf numFmtId="0" fontId="19" fillId="7" borderId="0" xfId="0" applyFont="1" applyFill="1" applyBorder="1" applyAlignment="1" applyProtection="1">
      <alignment vertical="center" wrapText="1" readingOrder="1"/>
    </xf>
    <xf numFmtId="165" fontId="19" fillId="7" borderId="0" xfId="2" applyFont="1" applyFill="1" applyBorder="1" applyAlignment="1" applyProtection="1">
      <alignment horizontal="center" vertical="center" wrapText="1" readingOrder="1"/>
    </xf>
    <xf numFmtId="0" fontId="21" fillId="0" borderId="0" xfId="0" applyFont="1" applyFill="1" applyBorder="1" applyAlignment="1" applyProtection="1">
      <alignment wrapText="1"/>
    </xf>
    <xf numFmtId="0" fontId="17" fillId="0" borderId="0" xfId="0" applyFont="1" applyProtection="1"/>
    <xf numFmtId="0" fontId="13" fillId="9" borderId="0" xfId="1" applyFont="1" applyFill="1" applyAlignment="1" applyProtection="1">
      <alignment vertical="center" wrapText="1"/>
    </xf>
    <xf numFmtId="0" fontId="16" fillId="10" borderId="4" xfId="0" applyFont="1" applyFill="1" applyBorder="1" applyAlignment="1" applyProtection="1">
      <alignment vertical="top" wrapText="1"/>
      <protection locked="0"/>
    </xf>
    <xf numFmtId="167" fontId="16" fillId="10" borderId="3" xfId="0" applyNumberFormat="1" applyFont="1" applyFill="1" applyBorder="1" applyAlignment="1" applyProtection="1">
      <alignment horizontal="right" vertical="top"/>
      <protection locked="0"/>
    </xf>
    <xf numFmtId="164" fontId="16" fillId="10" borderId="4" xfId="0" applyNumberFormat="1" applyFont="1" applyFill="1" applyBorder="1" applyAlignment="1" applyProtection="1">
      <alignment vertical="top" wrapText="1"/>
      <protection locked="0"/>
    </xf>
    <xf numFmtId="0" fontId="16" fillId="10" borderId="5" xfId="0" applyFont="1" applyFill="1" applyBorder="1" applyAlignment="1" applyProtection="1">
      <alignment vertical="top" wrapText="1"/>
      <protection locked="0"/>
    </xf>
    <xf numFmtId="167" fontId="16" fillId="10" borderId="3" xfId="0" applyNumberFormat="1" applyFont="1" applyFill="1" applyBorder="1" applyAlignment="1" applyProtection="1">
      <alignment vertical="top" wrapText="1"/>
      <protection locked="0"/>
    </xf>
    <xf numFmtId="0" fontId="0" fillId="10" borderId="4" xfId="0" applyFont="1" applyFill="1" applyBorder="1" applyAlignment="1" applyProtection="1">
      <alignment vertical="center" wrapText="1"/>
      <protection locked="0"/>
    </xf>
    <xf numFmtId="0" fontId="0" fillId="0" borderId="0" xfId="0" applyFill="1" applyAlignment="1" applyProtection="1">
      <alignment wrapText="1"/>
      <protection locked="0"/>
    </xf>
    <xf numFmtId="0" fontId="0" fillId="0" borderId="0" xfId="0" applyFill="1" applyProtection="1">
      <protection locked="0"/>
    </xf>
    <xf numFmtId="0" fontId="16" fillId="11" borderId="4" xfId="0" applyFont="1" applyFill="1" applyBorder="1" applyAlignment="1" applyProtection="1">
      <alignment vertical="top" wrapText="1"/>
      <protection locked="0"/>
    </xf>
    <xf numFmtId="0" fontId="16" fillId="0" borderId="0" xfId="0" applyFont="1" applyFill="1" applyBorder="1" applyAlignment="1" applyProtection="1">
      <alignment horizontal="center" vertical="center" wrapText="1" readingOrder="1"/>
    </xf>
    <xf numFmtId="0" fontId="15" fillId="10" borderId="2" xfId="0" applyFont="1" applyFill="1" applyBorder="1" applyAlignment="1" applyProtection="1">
      <alignment horizontal="left" vertical="center" wrapText="1" readingOrder="1"/>
      <protection locked="0"/>
    </xf>
    <xf numFmtId="0" fontId="15" fillId="10" borderId="2" xfId="0" applyFont="1" applyFill="1" applyBorder="1" applyAlignment="1" applyProtection="1">
      <alignment horizontal="left" vertical="center" wrapText="1" readingOrder="1"/>
    </xf>
    <xf numFmtId="0" fontId="23" fillId="2" borderId="0" xfId="0" applyFont="1" applyFill="1" applyBorder="1" applyAlignment="1" applyProtection="1">
      <alignment horizontal="center" vertical="center"/>
    </xf>
    <xf numFmtId="0" fontId="14" fillId="10" borderId="2" xfId="0" applyFont="1" applyFill="1" applyBorder="1" applyAlignment="1" applyProtection="1">
      <alignment horizontal="left" vertical="center" wrapText="1" readingOrder="1"/>
      <protection locked="0"/>
    </xf>
    <xf numFmtId="167" fontId="15" fillId="10" borderId="2" xfId="0" applyNumberFormat="1" applyFont="1" applyFill="1" applyBorder="1" applyAlignment="1" applyProtection="1">
      <alignment horizontal="left" vertical="center" wrapText="1" readingOrder="1"/>
      <protection locked="0"/>
    </xf>
    <xf numFmtId="167" fontId="14" fillId="0" borderId="2" xfId="0" applyNumberFormat="1" applyFont="1" applyBorder="1" applyAlignment="1" applyProtection="1">
      <alignment horizontal="left" vertical="center" wrapText="1" readingOrder="1"/>
    </xf>
    <xf numFmtId="0" fontId="36" fillId="3" borderId="0"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readingOrder="1"/>
    </xf>
    <xf numFmtId="0" fontId="4" fillId="0"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21" fillId="3" borderId="0"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36" fillId="7" borderId="0" xfId="0" applyFont="1" applyFill="1" applyBorder="1" applyAlignment="1" applyProtection="1">
      <alignment horizontal="center" vertical="center" wrapText="1"/>
    </xf>
  </cellXfs>
  <cellStyles count="4">
    <cellStyle name="Currency" xfId="2" builtinId="4"/>
    <cellStyle name="Hyperlink" xfId="1" builtinId="8"/>
    <cellStyle name="Normal" xfId="0" builtinId="0"/>
    <cellStyle name="Normal 2"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66"/>
      <color rgb="FFFF9900"/>
      <color rgb="FF00FF00"/>
      <color rgb="FF006600"/>
      <color rgb="FF0080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election activeCell="A19" sqref="A19"/>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0"/>
  <sheetViews>
    <sheetView tabSelected="1" zoomScaleNormal="100" workbookViewId="0">
      <selection activeCell="G9" sqref="G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8" t="s">
        <v>98</v>
      </c>
      <c r="B1" s="168"/>
      <c r="C1" s="168"/>
      <c r="D1" s="168"/>
      <c r="E1" s="168"/>
      <c r="F1" s="168"/>
      <c r="G1" s="48"/>
      <c r="H1" s="48"/>
      <c r="I1" s="48"/>
      <c r="J1" s="48"/>
      <c r="K1" s="48"/>
    </row>
    <row r="2" spans="1:11" ht="21" customHeight="1" x14ac:dyDescent="0.2">
      <c r="A2" s="4" t="s">
        <v>2</v>
      </c>
      <c r="B2" s="169" t="s">
        <v>168</v>
      </c>
      <c r="C2" s="169"/>
      <c r="D2" s="169"/>
      <c r="E2" s="169"/>
      <c r="F2" s="169"/>
      <c r="G2" s="48"/>
      <c r="H2" s="48"/>
      <c r="I2" s="48"/>
      <c r="J2" s="48"/>
      <c r="K2" s="48"/>
    </row>
    <row r="3" spans="1:11" ht="21" customHeight="1" x14ac:dyDescent="0.2">
      <c r="A3" s="4" t="s">
        <v>99</v>
      </c>
      <c r="B3" s="169" t="s">
        <v>169</v>
      </c>
      <c r="C3" s="169"/>
      <c r="D3" s="169"/>
      <c r="E3" s="169"/>
      <c r="F3" s="169"/>
      <c r="G3" s="48"/>
      <c r="H3" s="48"/>
      <c r="I3" s="48"/>
      <c r="J3" s="48"/>
      <c r="K3" s="48"/>
    </row>
    <row r="4" spans="1:11" ht="21" customHeight="1" x14ac:dyDescent="0.2">
      <c r="A4" s="4" t="s">
        <v>79</v>
      </c>
      <c r="B4" s="170">
        <v>44013</v>
      </c>
      <c r="C4" s="170"/>
      <c r="D4" s="170"/>
      <c r="E4" s="170"/>
      <c r="F4" s="170"/>
      <c r="G4" s="48"/>
      <c r="H4" s="48"/>
      <c r="I4" s="48"/>
      <c r="J4" s="48"/>
      <c r="K4" s="48"/>
    </row>
    <row r="5" spans="1:11" ht="21" customHeight="1" x14ac:dyDescent="0.2">
      <c r="A5" s="4" t="s">
        <v>80</v>
      </c>
      <c r="B5" s="170">
        <v>44377</v>
      </c>
      <c r="C5" s="170"/>
      <c r="D5" s="170"/>
      <c r="E5" s="170"/>
      <c r="F5" s="170"/>
      <c r="G5" s="48"/>
      <c r="H5" s="48"/>
      <c r="I5" s="48"/>
      <c r="J5" s="48"/>
      <c r="K5" s="48"/>
    </row>
    <row r="6" spans="1:11" ht="21" customHeight="1" x14ac:dyDescent="0.2">
      <c r="A6" s="4" t="s">
        <v>104</v>
      </c>
      <c r="B6" s="167" t="str">
        <f>IF(AND(Travel!B7&lt;&gt;A30,Hospitality!B7&lt;&gt;A30,'All other expenses'!B7&lt;&gt;A30,'Gifts and benefits'!B7&lt;&gt;A30),A31,IF(AND(Travel!B7=A30,Hospitality!B7=A30,'All other expenses'!B7=A30,'Gifts and benefits'!B7=A30),A33,A32))</f>
        <v>Data and totals checked on all sheets</v>
      </c>
      <c r="C6" s="167"/>
      <c r="D6" s="167"/>
      <c r="E6" s="167"/>
      <c r="F6" s="167"/>
      <c r="G6" s="36"/>
      <c r="H6" s="48"/>
      <c r="I6" s="48"/>
      <c r="J6" s="48"/>
      <c r="K6" s="48"/>
    </row>
    <row r="7" spans="1:11" ht="21" customHeight="1" x14ac:dyDescent="0.2">
      <c r="A7" s="4" t="s">
        <v>133</v>
      </c>
      <c r="B7" s="166" t="s">
        <v>63</v>
      </c>
      <c r="C7" s="166"/>
      <c r="D7" s="166"/>
      <c r="E7" s="166"/>
      <c r="F7" s="166"/>
      <c r="G7" s="36"/>
      <c r="H7" s="48"/>
      <c r="I7" s="48"/>
      <c r="J7" s="48"/>
      <c r="K7" s="48"/>
    </row>
    <row r="8" spans="1:11" ht="21" customHeight="1" x14ac:dyDescent="0.2">
      <c r="A8" s="4" t="s">
        <v>100</v>
      </c>
      <c r="B8" s="166" t="s">
        <v>170</v>
      </c>
      <c r="C8" s="166"/>
      <c r="D8" s="166"/>
      <c r="E8" s="166"/>
      <c r="F8" s="166"/>
      <c r="G8" s="36"/>
      <c r="H8" s="48"/>
      <c r="I8" s="48"/>
      <c r="J8" s="48"/>
      <c r="K8" s="48"/>
    </row>
    <row r="9" spans="1:11" ht="66.75" customHeight="1" x14ac:dyDescent="0.2">
      <c r="A9" s="165" t="s">
        <v>125</v>
      </c>
      <c r="B9" s="165"/>
      <c r="C9" s="165"/>
      <c r="D9" s="165"/>
      <c r="E9" s="165"/>
      <c r="F9" s="165"/>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23643.619999999992</v>
      </c>
      <c r="C11" s="107" t="str">
        <f>IF(Travel!B6="",A34,Travel!B6)</f>
        <v>Figures exclude GST</v>
      </c>
      <c r="D11" s="8"/>
      <c r="E11" s="11" t="s">
        <v>95</v>
      </c>
      <c r="F11" s="58">
        <f>'Gifts and benefits'!C25</f>
        <v>0</v>
      </c>
      <c r="G11" s="49"/>
      <c r="H11" s="49"/>
      <c r="I11" s="49"/>
      <c r="J11" s="49"/>
      <c r="K11" s="49"/>
    </row>
    <row r="12" spans="1:11" ht="27.75" customHeight="1" x14ac:dyDescent="0.2">
      <c r="A12" s="11" t="s">
        <v>12</v>
      </c>
      <c r="B12" s="99">
        <f>Hospitality!B59</f>
        <v>2508.3299999999995</v>
      </c>
      <c r="C12" s="107" t="str">
        <f>IF(Hospitality!B6="",A34,Hospitality!B6)</f>
        <v>Figures exclude GST</v>
      </c>
      <c r="D12" s="8"/>
      <c r="E12" s="11" t="s">
        <v>96</v>
      </c>
      <c r="F12" s="58">
        <f>'Gifts and benefits'!C26</f>
        <v>0</v>
      </c>
      <c r="G12" s="49"/>
      <c r="H12" s="49"/>
      <c r="I12" s="49"/>
      <c r="J12" s="49"/>
      <c r="K12" s="49"/>
    </row>
    <row r="13" spans="1:11" ht="27.75" customHeight="1" x14ac:dyDescent="0.2">
      <c r="A13" s="11" t="s">
        <v>30</v>
      </c>
      <c r="B13" s="99">
        <f>'All other expenses'!B25</f>
        <v>91.31</v>
      </c>
      <c r="C13" s="107" t="str">
        <f>IF('All other expenses'!B6="",A34,'All other expenses'!B6)</f>
        <v>Figures exclude GST</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Travel!B21</f>
        <v>0</v>
      </c>
      <c r="C15" s="109" t="str">
        <f>C11</f>
        <v>Figures exclude GST</v>
      </c>
      <c r="D15" s="8"/>
      <c r="E15" s="8"/>
      <c r="F15" s="60"/>
      <c r="G15" s="48"/>
      <c r="H15" s="48"/>
      <c r="I15" s="48"/>
      <c r="J15" s="48"/>
      <c r="K15" s="48"/>
    </row>
    <row r="16" spans="1:11" ht="27.75" customHeight="1" x14ac:dyDescent="0.2">
      <c r="A16" s="12" t="s">
        <v>91</v>
      </c>
      <c r="B16" s="101">
        <f>Travel!B177</f>
        <v>23449.709999999992</v>
      </c>
      <c r="C16" s="109" t="str">
        <f>C11</f>
        <v>Figures exclude GST</v>
      </c>
      <c r="D16" s="61"/>
      <c r="E16" s="8"/>
      <c r="F16" s="62"/>
      <c r="G16" s="48"/>
      <c r="H16" s="48"/>
      <c r="I16" s="48"/>
      <c r="J16" s="48"/>
      <c r="K16" s="48"/>
    </row>
    <row r="17" spans="1:11" ht="27.75" customHeight="1" x14ac:dyDescent="0.2">
      <c r="A17" s="12" t="s">
        <v>46</v>
      </c>
      <c r="B17" s="101">
        <f>Travel!B196</f>
        <v>193.91000000000003</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COUNT(Travel!B12:B20)</f>
        <v>0</v>
      </c>
      <c r="C54" s="134"/>
      <c r="D54" s="134">
        <f>COUNTIF(Travel!D12:D20,"*")</f>
        <v>0</v>
      </c>
      <c r="E54" s="135"/>
      <c r="F54" s="135" t="b">
        <f>MIN(B54,D54)=MAX(B54,D54)</f>
        <v>1</v>
      </c>
      <c r="G54" s="48"/>
      <c r="H54" s="48"/>
      <c r="I54" s="48"/>
      <c r="J54" s="48"/>
      <c r="K54" s="48"/>
    </row>
    <row r="55" spans="1:11" hidden="1" x14ac:dyDescent="0.2">
      <c r="A55" s="144" t="s">
        <v>111</v>
      </c>
      <c r="B55" s="134">
        <f>COUNT(Travel!B25:B176)</f>
        <v>146</v>
      </c>
      <c r="C55" s="134"/>
      <c r="D55" s="134">
        <f>COUNTIF(Travel!D25:D176,"*")</f>
        <v>146</v>
      </c>
      <c r="E55" s="135"/>
      <c r="F55" s="135" t="b">
        <f>MIN(B55,D55)=MAX(B55,D55)</f>
        <v>1</v>
      </c>
    </row>
    <row r="56" spans="1:11" hidden="1" x14ac:dyDescent="0.2">
      <c r="A56" s="145"/>
      <c r="B56" s="134">
        <f>COUNT(Travel!B181:B195)</f>
        <v>9</v>
      </c>
      <c r="C56" s="134"/>
      <c r="D56" s="134">
        <f>COUNTIF(Travel!D181:D195,"*")</f>
        <v>9</v>
      </c>
      <c r="E56" s="135"/>
      <c r="F56" s="135" t="b">
        <f>MIN(B56,D56)=MAX(B56,D56)</f>
        <v>1</v>
      </c>
    </row>
    <row r="57" spans="1:11" hidden="1" x14ac:dyDescent="0.2">
      <c r="A57" s="146" t="s">
        <v>109</v>
      </c>
      <c r="B57" s="136">
        <f>COUNT(Hospitality!B11:B58)</f>
        <v>30</v>
      </c>
      <c r="C57" s="136"/>
      <c r="D57" s="136">
        <f>COUNTIF(Hospitality!D11:D58,"*")</f>
        <v>30</v>
      </c>
      <c r="E57" s="137"/>
      <c r="F57" s="137" t="b">
        <f>MIN(B57,D57)=MAX(B57,D57)</f>
        <v>1</v>
      </c>
    </row>
    <row r="58" spans="1:11" hidden="1" x14ac:dyDescent="0.2">
      <c r="A58" s="147" t="s">
        <v>110</v>
      </c>
      <c r="B58" s="135">
        <f>COUNT('All other expenses'!B11:B24)</f>
        <v>2</v>
      </c>
      <c r="C58" s="135"/>
      <c r="D58" s="135">
        <f>COUNTIF('All other expenses'!D11:D24,"*")</f>
        <v>2</v>
      </c>
      <c r="E58" s="135"/>
      <c r="F58" s="135" t="b">
        <f>MIN(B58,D58)=MAX(B58,D58)</f>
        <v>1</v>
      </c>
    </row>
    <row r="59" spans="1:11" hidden="1" x14ac:dyDescent="0.2">
      <c r="A59" s="146" t="s">
        <v>108</v>
      </c>
      <c r="B59" s="136">
        <f>COUNTIF('Gifts and benefits'!B11:B24,"*")</f>
        <v>1</v>
      </c>
      <c r="C59" s="136">
        <f>COUNTIF('Gifts and benefits'!C11:C24,"*")</f>
        <v>0</v>
      </c>
      <c r="D59" s="136"/>
      <c r="E59" s="136">
        <f>COUNTA('Gifts and benefits'!E11:E24)</f>
        <v>0</v>
      </c>
      <c r="F59" s="137" t="b">
        <f>MIN(B59,C59,E59)=MAX(B59,C59,E59)</f>
        <v>0</v>
      </c>
    </row>
    <row r="60"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538"/>
  <sheetViews>
    <sheetView zoomScaleNormal="100" workbookViewId="0">
      <selection activeCell="C79" sqref="C7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8" t="s">
        <v>6</v>
      </c>
      <c r="B1" s="168"/>
      <c r="C1" s="168"/>
      <c r="D1" s="168"/>
      <c r="E1" s="168"/>
      <c r="F1" s="48"/>
    </row>
    <row r="2" spans="1:6" ht="21" customHeight="1" x14ac:dyDescent="0.2">
      <c r="A2" s="4" t="s">
        <v>2</v>
      </c>
      <c r="B2" s="171" t="str">
        <f>'Summary and sign-off'!B2:F2</f>
        <v>Arts Council of New Zealand Toi aotearoa (Creative New Zealand)</v>
      </c>
      <c r="C2" s="171"/>
      <c r="D2" s="171"/>
      <c r="E2" s="171"/>
      <c r="F2" s="48"/>
    </row>
    <row r="3" spans="1:6" ht="21" customHeight="1" x14ac:dyDescent="0.2">
      <c r="A3" s="4" t="s">
        <v>3</v>
      </c>
      <c r="B3" s="171" t="str">
        <f>'Summary and sign-off'!B3:F3</f>
        <v>Stephen Wainwright</v>
      </c>
      <c r="C3" s="171"/>
      <c r="D3" s="171"/>
      <c r="E3" s="171"/>
      <c r="F3" s="48"/>
    </row>
    <row r="4" spans="1:6" ht="21" customHeight="1" x14ac:dyDescent="0.2">
      <c r="A4" s="4" t="s">
        <v>77</v>
      </c>
      <c r="B4" s="171">
        <f>'Summary and sign-off'!B4:F4</f>
        <v>44013</v>
      </c>
      <c r="C4" s="171"/>
      <c r="D4" s="171"/>
      <c r="E4" s="171"/>
      <c r="F4" s="48"/>
    </row>
    <row r="5" spans="1:6" ht="21" customHeight="1" x14ac:dyDescent="0.2">
      <c r="A5" s="4" t="s">
        <v>78</v>
      </c>
      <c r="B5" s="171">
        <f>'Summary and sign-off'!B5:F5</f>
        <v>44377</v>
      </c>
      <c r="C5" s="171"/>
      <c r="D5" s="171"/>
      <c r="E5" s="171"/>
      <c r="F5" s="48"/>
    </row>
    <row r="6" spans="1:6" ht="21" customHeight="1" x14ac:dyDescent="0.2">
      <c r="A6" s="4" t="s">
        <v>29</v>
      </c>
      <c r="B6" s="166" t="s">
        <v>28</v>
      </c>
      <c r="C6" s="166"/>
      <c r="D6" s="166"/>
      <c r="E6" s="166"/>
      <c r="F6" s="48"/>
    </row>
    <row r="7" spans="1:6" ht="21" customHeight="1" x14ac:dyDescent="0.2">
      <c r="A7" s="4" t="s">
        <v>104</v>
      </c>
      <c r="B7" s="166" t="s">
        <v>116</v>
      </c>
      <c r="C7" s="166"/>
      <c r="D7" s="166"/>
      <c r="E7" s="166"/>
      <c r="F7" s="48"/>
    </row>
    <row r="8" spans="1:6" ht="36" customHeight="1" x14ac:dyDescent="0.2">
      <c r="A8" s="174" t="s">
        <v>4</v>
      </c>
      <c r="B8" s="175"/>
      <c r="C8" s="175"/>
      <c r="D8" s="175"/>
      <c r="E8" s="175"/>
      <c r="F8" s="24"/>
    </row>
    <row r="9" spans="1:6" ht="36" customHeight="1" x14ac:dyDescent="0.2">
      <c r="A9" s="176" t="s">
        <v>142</v>
      </c>
      <c r="B9" s="177"/>
      <c r="C9" s="177"/>
      <c r="D9" s="177"/>
      <c r="E9" s="177"/>
      <c r="F9" s="24"/>
    </row>
    <row r="10" spans="1:6" ht="24.75" customHeight="1" x14ac:dyDescent="0.2">
      <c r="A10" s="173" t="s">
        <v>143</v>
      </c>
      <c r="B10" s="178"/>
      <c r="C10" s="173"/>
      <c r="D10" s="173"/>
      <c r="E10" s="173"/>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57"/>
      <c r="B13" s="158"/>
      <c r="C13" s="156"/>
      <c r="D13" s="156"/>
      <c r="E13" s="159"/>
      <c r="F13" s="1"/>
    </row>
    <row r="14" spans="1:6" s="89" customFormat="1" x14ac:dyDescent="0.2">
      <c r="A14" s="157"/>
      <c r="B14" s="158"/>
      <c r="C14" s="156"/>
      <c r="D14" s="156"/>
      <c r="E14" s="159"/>
      <c r="F14" s="1"/>
    </row>
    <row r="15" spans="1:6" s="89" customFormat="1" x14ac:dyDescent="0.2">
      <c r="A15" s="157"/>
      <c r="B15" s="158"/>
      <c r="C15" s="156"/>
      <c r="D15" s="156"/>
      <c r="E15" s="159"/>
      <c r="F15" s="1"/>
    </row>
    <row r="16" spans="1:6" s="89" customFormat="1" x14ac:dyDescent="0.2">
      <c r="A16" s="157"/>
      <c r="B16" s="158"/>
      <c r="C16" s="156"/>
      <c r="D16" s="156"/>
      <c r="E16" s="159"/>
      <c r="F16" s="1"/>
    </row>
    <row r="17" spans="1:6" s="89" customFormat="1" x14ac:dyDescent="0.2">
      <c r="A17" s="157"/>
      <c r="B17" s="158"/>
      <c r="C17" s="156"/>
      <c r="D17" s="156"/>
      <c r="E17" s="159"/>
      <c r="F17" s="1"/>
    </row>
    <row r="18" spans="1:6" s="89" customFormat="1" x14ac:dyDescent="0.2">
      <c r="A18" s="157"/>
      <c r="B18" s="158"/>
      <c r="C18" s="156"/>
      <c r="D18" s="156"/>
      <c r="E18" s="159"/>
      <c r="F18" s="1"/>
    </row>
    <row r="19" spans="1:6" s="89" customFormat="1" x14ac:dyDescent="0.2">
      <c r="A19" s="160"/>
      <c r="B19" s="158"/>
      <c r="C19" s="156"/>
      <c r="D19" s="156"/>
      <c r="E19" s="159"/>
      <c r="F19" s="1"/>
    </row>
    <row r="20" spans="1:6" s="89" customFormat="1" hidden="1" x14ac:dyDescent="0.2">
      <c r="A20" s="124"/>
      <c r="B20" s="125"/>
      <c r="C20" s="126"/>
      <c r="D20" s="126"/>
      <c r="E20" s="127"/>
      <c r="F20" s="1"/>
    </row>
    <row r="21" spans="1:6" ht="19.5" customHeight="1" x14ac:dyDescent="0.2">
      <c r="A21" s="128" t="s">
        <v>154</v>
      </c>
      <c r="B21" s="129">
        <f>SUM(B12:B20)</f>
        <v>0</v>
      </c>
      <c r="C21" s="130" t="str">
        <f>IF(SUBTOTAL(3,B12:B20)=SUBTOTAL(103,B12:B20),'Summary and sign-off'!$A$47,'Summary and sign-off'!$A$48)</f>
        <v>Check - there are no hidden rows with data</v>
      </c>
      <c r="D21" s="172" t="str">
        <f>IF('Summary and sign-off'!F54='Summary and sign-off'!F53,'Summary and sign-off'!A50,'Summary and sign-off'!A49)</f>
        <v>Check - each entry provides sufficient information</v>
      </c>
      <c r="E21" s="172"/>
      <c r="F21" s="48"/>
    </row>
    <row r="22" spans="1:6" ht="10.5" customHeight="1" x14ac:dyDescent="0.2">
      <c r="A22" s="29"/>
      <c r="B22" s="24"/>
      <c r="C22" s="29"/>
      <c r="D22" s="29"/>
      <c r="E22" s="29"/>
      <c r="F22" s="29"/>
    </row>
    <row r="23" spans="1:6" ht="24.75" customHeight="1" x14ac:dyDescent="0.2">
      <c r="A23" s="173" t="s">
        <v>92</v>
      </c>
      <c r="B23" s="173"/>
      <c r="C23" s="173"/>
      <c r="D23" s="173"/>
      <c r="E23" s="173"/>
      <c r="F23" s="49"/>
    </row>
    <row r="24" spans="1:6" ht="27" customHeight="1" x14ac:dyDescent="0.2">
      <c r="A24" s="37" t="s">
        <v>49</v>
      </c>
      <c r="B24" s="37" t="s">
        <v>31</v>
      </c>
      <c r="C24" s="37" t="s">
        <v>146</v>
      </c>
      <c r="D24" s="37" t="s">
        <v>102</v>
      </c>
      <c r="E24" s="37" t="s">
        <v>76</v>
      </c>
      <c r="F24" s="50"/>
    </row>
    <row r="25" spans="1:6" s="89" customFormat="1" hidden="1" x14ac:dyDescent="0.2">
      <c r="A25" s="114"/>
      <c r="B25" s="111"/>
      <c r="C25" s="112"/>
      <c r="D25" s="112"/>
      <c r="E25" s="113"/>
      <c r="F25" s="1"/>
    </row>
    <row r="26" spans="1:6" s="89" customFormat="1" x14ac:dyDescent="0.2">
      <c r="A26" s="114">
        <v>44013</v>
      </c>
      <c r="B26" s="111">
        <v>2165</v>
      </c>
      <c r="C26" s="156" t="s">
        <v>320</v>
      </c>
      <c r="D26" s="112" t="s">
        <v>321</v>
      </c>
      <c r="E26" s="113"/>
      <c r="F26" s="1"/>
    </row>
    <row r="27" spans="1:6" s="89" customFormat="1" x14ac:dyDescent="0.2">
      <c r="A27" s="114">
        <v>44018</v>
      </c>
      <c r="B27" s="111">
        <v>5.22</v>
      </c>
      <c r="C27" s="156" t="s">
        <v>285</v>
      </c>
      <c r="D27" s="112" t="s">
        <v>180</v>
      </c>
      <c r="E27" s="113" t="s">
        <v>245</v>
      </c>
      <c r="F27" s="1"/>
    </row>
    <row r="28" spans="1:6" s="89" customFormat="1" x14ac:dyDescent="0.2">
      <c r="A28" s="114">
        <v>44018</v>
      </c>
      <c r="B28" s="111">
        <v>55.65</v>
      </c>
      <c r="C28" s="156" t="s">
        <v>285</v>
      </c>
      <c r="D28" s="156" t="s">
        <v>322</v>
      </c>
      <c r="E28" s="113" t="s">
        <v>245</v>
      </c>
      <c r="F28" s="1"/>
    </row>
    <row r="29" spans="1:6" s="89" customFormat="1" x14ac:dyDescent="0.2">
      <c r="A29" s="114">
        <v>44018</v>
      </c>
      <c r="B29" s="111">
        <v>27.82</v>
      </c>
      <c r="C29" s="156" t="s">
        <v>285</v>
      </c>
      <c r="D29" s="156" t="s">
        <v>221</v>
      </c>
      <c r="E29" s="113" t="s">
        <v>245</v>
      </c>
      <c r="F29" s="1"/>
    </row>
    <row r="30" spans="1:6" s="89" customFormat="1" x14ac:dyDescent="0.2">
      <c r="A30" s="114">
        <v>44018</v>
      </c>
      <c r="B30" s="111">
        <v>730.43</v>
      </c>
      <c r="C30" s="156" t="s">
        <v>285</v>
      </c>
      <c r="D30" s="156" t="s">
        <v>236</v>
      </c>
      <c r="E30" s="113" t="s">
        <v>245</v>
      </c>
      <c r="F30" s="1"/>
    </row>
    <row r="31" spans="1:6" s="89" customFormat="1" x14ac:dyDescent="0.2">
      <c r="A31" s="114">
        <v>44018</v>
      </c>
      <c r="B31" s="111">
        <v>30.8</v>
      </c>
      <c r="C31" s="156" t="s">
        <v>285</v>
      </c>
      <c r="D31" s="156" t="s">
        <v>181</v>
      </c>
      <c r="E31" s="113" t="s">
        <v>245</v>
      </c>
      <c r="F31" s="1"/>
    </row>
    <row r="32" spans="1:6" s="89" customFormat="1" ht="12.6" customHeight="1" x14ac:dyDescent="0.2">
      <c r="A32" s="157">
        <v>44021</v>
      </c>
      <c r="B32" s="158">
        <v>13.77</v>
      </c>
      <c r="C32" s="156" t="s">
        <v>285</v>
      </c>
      <c r="D32" s="156" t="s">
        <v>182</v>
      </c>
      <c r="E32" s="113" t="s">
        <v>245</v>
      </c>
      <c r="F32" s="1"/>
    </row>
    <row r="33" spans="1:6" s="89" customFormat="1" x14ac:dyDescent="0.2">
      <c r="A33" s="157">
        <v>44022</v>
      </c>
      <c r="B33" s="158">
        <v>104.35</v>
      </c>
      <c r="C33" s="156" t="s">
        <v>285</v>
      </c>
      <c r="D33" s="156" t="s">
        <v>250</v>
      </c>
      <c r="E33" s="113" t="s">
        <v>245</v>
      </c>
      <c r="F33" s="1"/>
    </row>
    <row r="34" spans="1:6" s="89" customFormat="1" ht="25.5" x14ac:dyDescent="0.2">
      <c r="A34" s="157">
        <v>44111</v>
      </c>
      <c r="B34" s="158">
        <v>47.16</v>
      </c>
      <c r="C34" s="156" t="s">
        <v>287</v>
      </c>
      <c r="D34" s="156" t="s">
        <v>286</v>
      </c>
      <c r="E34" s="159" t="s">
        <v>225</v>
      </c>
      <c r="F34" s="1"/>
    </row>
    <row r="35" spans="1:6" s="89" customFormat="1" ht="25.5" x14ac:dyDescent="0.2">
      <c r="A35" s="157">
        <v>44111</v>
      </c>
      <c r="B35" s="158">
        <f>384.34+47.25</f>
        <v>431.59</v>
      </c>
      <c r="C35" s="156" t="s">
        <v>287</v>
      </c>
      <c r="D35" s="156" t="s">
        <v>251</v>
      </c>
      <c r="E35" s="159" t="s">
        <v>225</v>
      </c>
      <c r="F35" s="1"/>
    </row>
    <row r="36" spans="1:6" s="89" customFormat="1" ht="25.5" x14ac:dyDescent="0.2">
      <c r="A36" s="157">
        <v>44111</v>
      </c>
      <c r="B36" s="158">
        <v>65.78</v>
      </c>
      <c r="C36" s="156" t="s">
        <v>287</v>
      </c>
      <c r="D36" s="156" t="s">
        <v>236</v>
      </c>
      <c r="E36" s="159" t="s">
        <v>225</v>
      </c>
      <c r="F36" s="1"/>
    </row>
    <row r="37" spans="1:6" s="89" customFormat="1" ht="25.5" x14ac:dyDescent="0.2">
      <c r="A37" s="157">
        <v>44111</v>
      </c>
      <c r="B37" s="158">
        <v>140</v>
      </c>
      <c r="C37" s="156" t="s">
        <v>287</v>
      </c>
      <c r="D37" s="156" t="s">
        <v>323</v>
      </c>
      <c r="E37" s="159" t="s">
        <v>225</v>
      </c>
      <c r="F37" s="1"/>
    </row>
    <row r="38" spans="1:6" s="89" customFormat="1" ht="25.5" x14ac:dyDescent="0.2">
      <c r="A38" s="157">
        <v>44111</v>
      </c>
      <c r="B38" s="158">
        <v>225</v>
      </c>
      <c r="C38" s="156" t="s">
        <v>287</v>
      </c>
      <c r="D38" s="156" t="s">
        <v>249</v>
      </c>
      <c r="E38" s="159" t="s">
        <v>225</v>
      </c>
      <c r="F38" s="1"/>
    </row>
    <row r="39" spans="1:6" s="89" customFormat="1" x14ac:dyDescent="0.2">
      <c r="A39" s="157">
        <v>44118</v>
      </c>
      <c r="B39" s="158">
        <v>31.27</v>
      </c>
      <c r="C39" s="156" t="s">
        <v>247</v>
      </c>
      <c r="D39" s="156" t="s">
        <v>183</v>
      </c>
      <c r="E39" s="113" t="s">
        <v>245</v>
      </c>
      <c r="F39" s="1"/>
    </row>
    <row r="40" spans="1:6" s="89" customFormat="1" x14ac:dyDescent="0.2">
      <c r="A40" s="157">
        <v>44118</v>
      </c>
      <c r="B40" s="158">
        <f>363.47+47.25</f>
        <v>410.72</v>
      </c>
      <c r="C40" s="156" t="s">
        <v>247</v>
      </c>
      <c r="D40" s="156" t="s">
        <v>252</v>
      </c>
      <c r="E40" s="113" t="s">
        <v>245</v>
      </c>
      <c r="F40" s="1"/>
    </row>
    <row r="41" spans="1:6" s="89" customFormat="1" x14ac:dyDescent="0.2">
      <c r="A41" s="157">
        <v>44118</v>
      </c>
      <c r="B41" s="158">
        <v>540.52</v>
      </c>
      <c r="C41" s="156" t="s">
        <v>247</v>
      </c>
      <c r="D41" s="156" t="s">
        <v>236</v>
      </c>
      <c r="E41" s="113" t="s">
        <v>245</v>
      </c>
      <c r="F41" s="1"/>
    </row>
    <row r="42" spans="1:6" s="89" customFormat="1" x14ac:dyDescent="0.2">
      <c r="A42" s="157">
        <v>44118</v>
      </c>
      <c r="B42" s="158">
        <v>64.78</v>
      </c>
      <c r="C42" s="156" t="s">
        <v>247</v>
      </c>
      <c r="D42" s="156" t="s">
        <v>324</v>
      </c>
      <c r="E42" s="113" t="s">
        <v>245</v>
      </c>
      <c r="F42" s="1"/>
    </row>
    <row r="43" spans="1:6" s="89" customFormat="1" x14ac:dyDescent="0.2">
      <c r="A43" s="157">
        <v>44118</v>
      </c>
      <c r="B43" s="158">
        <v>27.83</v>
      </c>
      <c r="C43" s="156" t="s">
        <v>247</v>
      </c>
      <c r="D43" s="156" t="s">
        <v>221</v>
      </c>
      <c r="E43" s="113" t="s">
        <v>245</v>
      </c>
      <c r="F43" s="1"/>
    </row>
    <row r="44" spans="1:6" s="89" customFormat="1" x14ac:dyDescent="0.2">
      <c r="A44" s="157">
        <v>44119</v>
      </c>
      <c r="B44" s="158">
        <v>49.36</v>
      </c>
      <c r="C44" s="156" t="s">
        <v>247</v>
      </c>
      <c r="D44" s="156" t="s">
        <v>184</v>
      </c>
      <c r="E44" s="113" t="s">
        <v>245</v>
      </c>
      <c r="F44" s="1"/>
    </row>
    <row r="45" spans="1:6" s="89" customFormat="1" x14ac:dyDescent="0.2">
      <c r="A45" s="157">
        <v>44120</v>
      </c>
      <c r="B45" s="158">
        <v>115</v>
      </c>
      <c r="C45" s="156" t="s">
        <v>247</v>
      </c>
      <c r="D45" s="156" t="s">
        <v>249</v>
      </c>
      <c r="E45" s="113" t="s">
        <v>245</v>
      </c>
      <c r="F45" s="1"/>
    </row>
    <row r="46" spans="1:6" s="89" customFormat="1" x14ac:dyDescent="0.2">
      <c r="A46" s="157">
        <v>44121</v>
      </c>
      <c r="B46" s="158">
        <v>163</v>
      </c>
      <c r="C46" s="156" t="s">
        <v>259</v>
      </c>
      <c r="D46" s="156" t="s">
        <v>257</v>
      </c>
      <c r="E46" s="113" t="s">
        <v>258</v>
      </c>
      <c r="F46" s="1"/>
    </row>
    <row r="47" spans="1:6" s="89" customFormat="1" x14ac:dyDescent="0.2">
      <c r="A47" s="157">
        <v>44121</v>
      </c>
      <c r="B47" s="158">
        <v>170</v>
      </c>
      <c r="C47" s="156" t="s">
        <v>259</v>
      </c>
      <c r="D47" s="156" t="s">
        <v>249</v>
      </c>
      <c r="E47" s="113" t="s">
        <v>258</v>
      </c>
      <c r="F47" s="1"/>
    </row>
    <row r="48" spans="1:6" s="89" customFormat="1" x14ac:dyDescent="0.2">
      <c r="A48" s="157">
        <v>44132</v>
      </c>
      <c r="B48" s="158">
        <v>29.37</v>
      </c>
      <c r="C48" s="156" t="s">
        <v>288</v>
      </c>
      <c r="D48" s="156" t="s">
        <v>183</v>
      </c>
      <c r="E48" s="113" t="s">
        <v>245</v>
      </c>
      <c r="F48" s="1"/>
    </row>
    <row r="49" spans="1:6" s="89" customFormat="1" x14ac:dyDescent="0.2">
      <c r="A49" s="157">
        <v>44132</v>
      </c>
      <c r="B49" s="158">
        <f>328.68+47.25</f>
        <v>375.93</v>
      </c>
      <c r="C49" s="156" t="s">
        <v>288</v>
      </c>
      <c r="D49" s="156" t="s">
        <v>252</v>
      </c>
      <c r="E49" s="113" t="s">
        <v>245</v>
      </c>
      <c r="F49" s="1"/>
    </row>
    <row r="50" spans="1:6" s="89" customFormat="1" x14ac:dyDescent="0.2">
      <c r="A50" s="157">
        <v>44132</v>
      </c>
      <c r="B50" s="158">
        <v>365.22</v>
      </c>
      <c r="C50" s="156" t="s">
        <v>288</v>
      </c>
      <c r="D50" s="156" t="s">
        <v>236</v>
      </c>
      <c r="E50" s="113" t="s">
        <v>245</v>
      </c>
      <c r="F50" s="1"/>
    </row>
    <row r="51" spans="1:6" s="89" customFormat="1" x14ac:dyDescent="0.2">
      <c r="A51" s="157">
        <v>44132</v>
      </c>
      <c r="B51" s="158">
        <v>25.22</v>
      </c>
      <c r="C51" s="156" t="s">
        <v>288</v>
      </c>
      <c r="D51" s="156" t="s">
        <v>185</v>
      </c>
      <c r="E51" s="113" t="s">
        <v>245</v>
      </c>
      <c r="F51" s="1"/>
    </row>
    <row r="52" spans="1:6" s="89" customFormat="1" x14ac:dyDescent="0.2">
      <c r="A52" s="157">
        <v>44133</v>
      </c>
      <c r="B52" s="158">
        <v>27.74</v>
      </c>
      <c r="C52" s="156" t="s">
        <v>288</v>
      </c>
      <c r="D52" s="156" t="s">
        <v>182</v>
      </c>
      <c r="E52" s="113" t="s">
        <v>245</v>
      </c>
      <c r="F52" s="1"/>
    </row>
    <row r="53" spans="1:6" s="89" customFormat="1" x14ac:dyDescent="0.2">
      <c r="A53" s="157">
        <v>44134</v>
      </c>
      <c r="B53" s="158">
        <v>18.940000000000001</v>
      </c>
      <c r="C53" s="156" t="s">
        <v>288</v>
      </c>
      <c r="D53" s="156" t="s">
        <v>182</v>
      </c>
      <c r="E53" s="113" t="s">
        <v>245</v>
      </c>
      <c r="F53" s="1"/>
    </row>
    <row r="54" spans="1:6" s="89" customFormat="1" x14ac:dyDescent="0.2">
      <c r="A54" s="157">
        <v>44134</v>
      </c>
      <c r="B54" s="158">
        <v>42.09</v>
      </c>
      <c r="C54" s="156" t="s">
        <v>288</v>
      </c>
      <c r="D54" s="156" t="s">
        <v>186</v>
      </c>
      <c r="E54" s="113" t="s">
        <v>245</v>
      </c>
      <c r="F54" s="1"/>
    </row>
    <row r="55" spans="1:6" s="89" customFormat="1" x14ac:dyDescent="0.2">
      <c r="A55" s="157">
        <v>44134</v>
      </c>
      <c r="B55" s="158">
        <v>51.74</v>
      </c>
      <c r="C55" s="156" t="s">
        <v>288</v>
      </c>
      <c r="D55" s="156" t="s">
        <v>187</v>
      </c>
      <c r="E55" s="113" t="s">
        <v>245</v>
      </c>
      <c r="F55" s="1"/>
    </row>
    <row r="56" spans="1:6" s="89" customFormat="1" x14ac:dyDescent="0.2">
      <c r="A56" s="157">
        <v>44134</v>
      </c>
      <c r="B56" s="158">
        <v>170</v>
      </c>
      <c r="C56" s="156" t="s">
        <v>288</v>
      </c>
      <c r="D56" s="156" t="s">
        <v>249</v>
      </c>
      <c r="E56" s="113" t="s">
        <v>245</v>
      </c>
      <c r="F56" s="1"/>
    </row>
    <row r="57" spans="1:6" s="89" customFormat="1" ht="25.5" x14ac:dyDescent="0.2">
      <c r="A57" s="157">
        <v>44139</v>
      </c>
      <c r="B57" s="158">
        <v>403.11</v>
      </c>
      <c r="C57" s="156" t="s">
        <v>289</v>
      </c>
      <c r="D57" s="156" t="s">
        <v>251</v>
      </c>
      <c r="E57" s="159" t="s">
        <v>225</v>
      </c>
      <c r="F57" s="1"/>
    </row>
    <row r="58" spans="1:6" s="89" customFormat="1" ht="25.5" x14ac:dyDescent="0.2">
      <c r="A58" s="157">
        <v>44139</v>
      </c>
      <c r="B58" s="158">
        <v>102.74</v>
      </c>
      <c r="C58" s="156" t="s">
        <v>289</v>
      </c>
      <c r="D58" s="156" t="s">
        <v>236</v>
      </c>
      <c r="E58" s="159" t="s">
        <v>225</v>
      </c>
      <c r="F58" s="1"/>
    </row>
    <row r="59" spans="1:6" s="89" customFormat="1" ht="25.5" x14ac:dyDescent="0.2">
      <c r="A59" s="157">
        <v>44147</v>
      </c>
      <c r="B59" s="158">
        <v>31.18</v>
      </c>
      <c r="C59" s="156" t="s">
        <v>290</v>
      </c>
      <c r="D59" s="156" t="s">
        <v>181</v>
      </c>
      <c r="E59" s="159" t="s">
        <v>237</v>
      </c>
      <c r="F59" s="1"/>
    </row>
    <row r="60" spans="1:6" s="89" customFormat="1" ht="25.5" x14ac:dyDescent="0.2">
      <c r="A60" s="157">
        <v>44147</v>
      </c>
      <c r="B60" s="158">
        <v>267.82</v>
      </c>
      <c r="C60" s="156" t="s">
        <v>290</v>
      </c>
      <c r="D60" s="156" t="s">
        <v>263</v>
      </c>
      <c r="E60" s="159" t="s">
        <v>237</v>
      </c>
      <c r="F60" s="1"/>
    </row>
    <row r="61" spans="1:6" s="89" customFormat="1" ht="25.5" x14ac:dyDescent="0.2">
      <c r="A61" s="157">
        <v>44147</v>
      </c>
      <c r="B61" s="158">
        <v>169.26</v>
      </c>
      <c r="C61" s="156" t="s">
        <v>290</v>
      </c>
      <c r="D61" s="156" t="s">
        <v>236</v>
      </c>
      <c r="E61" s="159" t="s">
        <v>237</v>
      </c>
      <c r="F61" s="1"/>
    </row>
    <row r="62" spans="1:6" s="89" customFormat="1" ht="25.5" x14ac:dyDescent="0.2">
      <c r="A62" s="157">
        <v>44147</v>
      </c>
      <c r="B62" s="158">
        <v>65</v>
      </c>
      <c r="C62" s="156" t="s">
        <v>290</v>
      </c>
      <c r="D62" s="156" t="s">
        <v>249</v>
      </c>
      <c r="E62" s="159" t="s">
        <v>237</v>
      </c>
      <c r="F62" s="1"/>
    </row>
    <row r="63" spans="1:6" s="89" customFormat="1" ht="25.5" x14ac:dyDescent="0.2">
      <c r="A63" s="157">
        <v>44148</v>
      </c>
      <c r="B63" s="158">
        <v>26.96</v>
      </c>
      <c r="C63" s="156" t="s">
        <v>290</v>
      </c>
      <c r="D63" s="156" t="s">
        <v>189</v>
      </c>
      <c r="E63" s="159" t="s">
        <v>237</v>
      </c>
      <c r="F63" s="1"/>
    </row>
    <row r="64" spans="1:6" s="89" customFormat="1" ht="51" x14ac:dyDescent="0.2">
      <c r="A64" s="157">
        <v>44148</v>
      </c>
      <c r="B64" s="158">
        <v>19.13</v>
      </c>
      <c r="C64" s="156" t="s">
        <v>291</v>
      </c>
      <c r="D64" s="156" t="s">
        <v>184</v>
      </c>
      <c r="E64" s="159" t="s">
        <v>245</v>
      </c>
      <c r="F64" s="1"/>
    </row>
    <row r="65" spans="1:6" s="89" customFormat="1" ht="51" x14ac:dyDescent="0.2">
      <c r="A65" s="157">
        <v>44148</v>
      </c>
      <c r="B65" s="158">
        <v>325.64999999999998</v>
      </c>
      <c r="C65" s="156" t="s">
        <v>253</v>
      </c>
      <c r="D65" s="156" t="s">
        <v>236</v>
      </c>
      <c r="E65" s="159" t="s">
        <v>245</v>
      </c>
      <c r="F65" s="1"/>
    </row>
    <row r="66" spans="1:6" s="89" customFormat="1" ht="51" x14ac:dyDescent="0.2">
      <c r="A66" s="157">
        <v>44150</v>
      </c>
      <c r="B66" s="158">
        <v>34.729999999999997</v>
      </c>
      <c r="C66" s="156" t="s">
        <v>253</v>
      </c>
      <c r="D66" s="156" t="s">
        <v>188</v>
      </c>
      <c r="E66" s="159" t="s">
        <v>245</v>
      </c>
      <c r="F66" s="1"/>
    </row>
    <row r="67" spans="1:6" s="89" customFormat="1" ht="51" x14ac:dyDescent="0.2">
      <c r="A67" s="157">
        <v>44150</v>
      </c>
      <c r="B67" s="158">
        <v>130</v>
      </c>
      <c r="C67" s="156" t="s">
        <v>253</v>
      </c>
      <c r="D67" s="156" t="s">
        <v>249</v>
      </c>
      <c r="E67" s="159" t="s">
        <v>245</v>
      </c>
      <c r="F67" s="1"/>
    </row>
    <row r="68" spans="1:6" s="89" customFormat="1" ht="25.5" x14ac:dyDescent="0.2">
      <c r="A68" s="157">
        <v>44179</v>
      </c>
      <c r="B68" s="158">
        <v>47.26</v>
      </c>
      <c r="C68" s="156" t="s">
        <v>292</v>
      </c>
      <c r="D68" s="156" t="s">
        <v>190</v>
      </c>
      <c r="E68" s="159" t="s">
        <v>225</v>
      </c>
      <c r="F68" s="1"/>
    </row>
    <row r="69" spans="1:6" s="89" customFormat="1" ht="25.5" x14ac:dyDescent="0.2">
      <c r="A69" s="157">
        <v>44179</v>
      </c>
      <c r="B69" s="158">
        <v>31.57</v>
      </c>
      <c r="C69" s="156" t="s">
        <v>292</v>
      </c>
      <c r="D69" s="156" t="s">
        <v>191</v>
      </c>
      <c r="E69" s="159" t="s">
        <v>225</v>
      </c>
      <c r="F69" s="1"/>
    </row>
    <row r="70" spans="1:6" s="89" customFormat="1" ht="25.5" x14ac:dyDescent="0.2">
      <c r="A70" s="157">
        <v>44179</v>
      </c>
      <c r="B70" s="158">
        <v>441.73</v>
      </c>
      <c r="C70" s="156" t="s">
        <v>292</v>
      </c>
      <c r="D70" s="156" t="s">
        <v>251</v>
      </c>
      <c r="E70" s="159" t="s">
        <v>225</v>
      </c>
      <c r="F70" s="1"/>
    </row>
    <row r="71" spans="1:6" s="89" customFormat="1" ht="25.5" x14ac:dyDescent="0.2">
      <c r="A71" s="157">
        <v>44179</v>
      </c>
      <c r="B71" s="158">
        <v>163.61000000000001</v>
      </c>
      <c r="C71" s="156" t="s">
        <v>292</v>
      </c>
      <c r="D71" s="156" t="s">
        <v>236</v>
      </c>
      <c r="E71" s="159" t="s">
        <v>225</v>
      </c>
      <c r="F71" s="1"/>
    </row>
    <row r="72" spans="1:6" s="89" customFormat="1" ht="25.5" x14ac:dyDescent="0.2">
      <c r="A72" s="157">
        <v>44180</v>
      </c>
      <c r="B72" s="158">
        <v>51.37</v>
      </c>
      <c r="C72" s="156" t="s">
        <v>292</v>
      </c>
      <c r="D72" s="156" t="s">
        <v>192</v>
      </c>
      <c r="E72" s="159" t="s">
        <v>225</v>
      </c>
      <c r="F72" s="1"/>
    </row>
    <row r="73" spans="1:6" s="89" customFormat="1" ht="25.5" x14ac:dyDescent="0.2">
      <c r="A73" s="157">
        <v>44180</v>
      </c>
      <c r="B73" s="158">
        <v>28.98</v>
      </c>
      <c r="C73" s="156" t="s">
        <v>292</v>
      </c>
      <c r="D73" s="156" t="s">
        <v>196</v>
      </c>
      <c r="E73" s="159" t="s">
        <v>225</v>
      </c>
      <c r="F73" s="1"/>
    </row>
    <row r="74" spans="1:6" s="89" customFormat="1" ht="25.5" x14ac:dyDescent="0.2">
      <c r="A74" s="157">
        <v>44180</v>
      </c>
      <c r="B74" s="158">
        <v>40</v>
      </c>
      <c r="C74" s="156" t="s">
        <v>292</v>
      </c>
      <c r="D74" s="156" t="s">
        <v>249</v>
      </c>
      <c r="E74" s="159" t="s">
        <v>225</v>
      </c>
      <c r="F74" s="1"/>
    </row>
    <row r="75" spans="1:6" s="89" customFormat="1" ht="25.5" x14ac:dyDescent="0.2">
      <c r="A75" s="157">
        <v>44181</v>
      </c>
      <c r="B75" s="158">
        <v>146.96</v>
      </c>
      <c r="C75" s="156" t="s">
        <v>292</v>
      </c>
      <c r="D75" s="156" t="s">
        <v>236</v>
      </c>
      <c r="E75" s="159" t="s">
        <v>217</v>
      </c>
      <c r="F75" s="1"/>
    </row>
    <row r="76" spans="1:6" s="89" customFormat="1" x14ac:dyDescent="0.2">
      <c r="A76" s="157">
        <v>44182</v>
      </c>
      <c r="B76" s="158">
        <v>24.61</v>
      </c>
      <c r="C76" s="156" t="s">
        <v>248</v>
      </c>
      <c r="D76" s="156" t="s">
        <v>193</v>
      </c>
      <c r="E76" s="113" t="s">
        <v>245</v>
      </c>
      <c r="F76" s="1"/>
    </row>
    <row r="77" spans="1:6" s="89" customFormat="1" x14ac:dyDescent="0.2">
      <c r="A77" s="157">
        <v>44182</v>
      </c>
      <c r="B77" s="158">
        <v>517.38</v>
      </c>
      <c r="C77" s="156" t="s">
        <v>248</v>
      </c>
      <c r="D77" s="156" t="s">
        <v>252</v>
      </c>
      <c r="E77" s="113" t="s">
        <v>245</v>
      </c>
      <c r="F77" s="1"/>
    </row>
    <row r="78" spans="1:6" s="89" customFormat="1" x14ac:dyDescent="0.2">
      <c r="A78" s="157">
        <v>44182</v>
      </c>
      <c r="B78" s="158">
        <v>155.74</v>
      </c>
      <c r="C78" s="156" t="s">
        <v>248</v>
      </c>
      <c r="D78" s="156" t="s">
        <v>236</v>
      </c>
      <c r="E78" s="113" t="s">
        <v>245</v>
      </c>
      <c r="F78" s="1"/>
    </row>
    <row r="79" spans="1:6" s="89" customFormat="1" x14ac:dyDescent="0.2">
      <c r="A79" s="157">
        <v>44183</v>
      </c>
      <c r="B79" s="158">
        <v>44</v>
      </c>
      <c r="C79" s="156" t="s">
        <v>248</v>
      </c>
      <c r="D79" s="156" t="s">
        <v>187</v>
      </c>
      <c r="E79" s="113" t="s">
        <v>245</v>
      </c>
      <c r="F79" s="1"/>
    </row>
    <row r="80" spans="1:6" s="89" customFormat="1" x14ac:dyDescent="0.2">
      <c r="A80" s="157">
        <v>44183</v>
      </c>
      <c r="B80" s="158">
        <v>49.57</v>
      </c>
      <c r="C80" s="156" t="s">
        <v>248</v>
      </c>
      <c r="D80" s="156" t="s">
        <v>325</v>
      </c>
      <c r="E80" s="113" t="s">
        <v>245</v>
      </c>
      <c r="F80" s="1"/>
    </row>
    <row r="81" spans="1:6" s="89" customFormat="1" x14ac:dyDescent="0.2">
      <c r="A81" s="157">
        <v>44183</v>
      </c>
      <c r="B81" s="158">
        <v>110</v>
      </c>
      <c r="C81" s="156" t="s">
        <v>248</v>
      </c>
      <c r="D81" s="156" t="s">
        <v>249</v>
      </c>
      <c r="E81" s="113" t="s">
        <v>245</v>
      </c>
      <c r="F81" s="1"/>
    </row>
    <row r="82" spans="1:6" s="163" customFormat="1" ht="25.5" x14ac:dyDescent="0.2">
      <c r="A82" s="157">
        <v>44197</v>
      </c>
      <c r="B82" s="158">
        <v>406.95</v>
      </c>
      <c r="C82" s="156" t="s">
        <v>293</v>
      </c>
      <c r="D82" s="156" t="s">
        <v>254</v>
      </c>
      <c r="E82" s="113" t="s">
        <v>246</v>
      </c>
      <c r="F82" s="162"/>
    </row>
    <row r="83" spans="1:6" s="89" customFormat="1" x14ac:dyDescent="0.2">
      <c r="A83" s="157">
        <v>44221</v>
      </c>
      <c r="B83" s="158">
        <v>218.49</v>
      </c>
      <c r="C83" s="156" t="s">
        <v>294</v>
      </c>
      <c r="D83" s="156" t="s">
        <v>236</v>
      </c>
      <c r="E83" s="159" t="s">
        <v>195</v>
      </c>
      <c r="F83" s="1"/>
    </row>
    <row r="84" spans="1:6" s="89" customFormat="1" x14ac:dyDescent="0.2">
      <c r="A84" s="157">
        <v>44230</v>
      </c>
      <c r="B84" s="158">
        <v>29.74</v>
      </c>
      <c r="C84" s="156" t="s">
        <v>294</v>
      </c>
      <c r="D84" s="156" t="s">
        <v>181</v>
      </c>
      <c r="E84" s="159" t="s">
        <v>195</v>
      </c>
      <c r="F84" s="1"/>
    </row>
    <row r="85" spans="1:6" s="89" customFormat="1" x14ac:dyDescent="0.2">
      <c r="A85" s="157">
        <v>44230</v>
      </c>
      <c r="B85" s="158">
        <v>446.08</v>
      </c>
      <c r="C85" s="156" t="s">
        <v>294</v>
      </c>
      <c r="D85" s="156" t="s">
        <v>256</v>
      </c>
      <c r="E85" s="159" t="s">
        <v>195</v>
      </c>
      <c r="F85" s="1"/>
    </row>
    <row r="86" spans="1:6" s="89" customFormat="1" x14ac:dyDescent="0.2">
      <c r="A86" s="157">
        <v>44230</v>
      </c>
      <c r="B86" s="158">
        <v>63.48</v>
      </c>
      <c r="C86" s="156" t="s">
        <v>294</v>
      </c>
      <c r="D86" s="156" t="s">
        <v>326</v>
      </c>
      <c r="E86" s="159" t="s">
        <v>195</v>
      </c>
      <c r="F86" s="1"/>
    </row>
    <row r="87" spans="1:6" s="89" customFormat="1" x14ac:dyDescent="0.2">
      <c r="A87" s="157">
        <v>44231</v>
      </c>
      <c r="B87" s="158">
        <v>36.520000000000003</v>
      </c>
      <c r="C87" s="156" t="s">
        <v>294</v>
      </c>
      <c r="D87" s="156" t="s">
        <v>327</v>
      </c>
      <c r="E87" s="159" t="s">
        <v>195</v>
      </c>
      <c r="F87" s="1"/>
    </row>
    <row r="88" spans="1:6" s="89" customFormat="1" x14ac:dyDescent="0.2">
      <c r="A88" s="157">
        <v>44232</v>
      </c>
      <c r="B88" s="158">
        <v>32.17</v>
      </c>
      <c r="C88" s="156" t="s">
        <v>294</v>
      </c>
      <c r="D88" s="156" t="s">
        <v>327</v>
      </c>
      <c r="E88" s="159" t="s">
        <v>195</v>
      </c>
      <c r="F88" s="1"/>
    </row>
    <row r="89" spans="1:6" s="89" customFormat="1" x14ac:dyDescent="0.2">
      <c r="A89" s="157">
        <v>44233</v>
      </c>
      <c r="B89" s="158">
        <v>63.48</v>
      </c>
      <c r="C89" s="156" t="s">
        <v>294</v>
      </c>
      <c r="D89" s="156" t="s">
        <v>194</v>
      </c>
      <c r="E89" s="159" t="s">
        <v>195</v>
      </c>
      <c r="F89" s="1"/>
    </row>
    <row r="90" spans="1:6" s="89" customFormat="1" x14ac:dyDescent="0.2">
      <c r="A90" s="157">
        <v>44234</v>
      </c>
      <c r="B90" s="158">
        <v>270</v>
      </c>
      <c r="C90" s="156" t="s">
        <v>294</v>
      </c>
      <c r="D90" s="156" t="s">
        <v>249</v>
      </c>
      <c r="E90" s="159" t="s">
        <v>195</v>
      </c>
      <c r="F90" s="1"/>
    </row>
    <row r="91" spans="1:6" s="89" customFormat="1" x14ac:dyDescent="0.2">
      <c r="A91" s="157">
        <v>44241</v>
      </c>
      <c r="B91" s="158">
        <v>444.34</v>
      </c>
      <c r="C91" s="156" t="s">
        <v>294</v>
      </c>
      <c r="D91" s="156" t="s">
        <v>255</v>
      </c>
      <c r="E91" s="159" t="s">
        <v>195</v>
      </c>
      <c r="F91" s="1"/>
    </row>
    <row r="92" spans="1:6" s="89" customFormat="1" x14ac:dyDescent="0.2">
      <c r="A92" s="157">
        <v>44241</v>
      </c>
      <c r="B92" s="158">
        <v>27.83</v>
      </c>
      <c r="C92" s="156" t="s">
        <v>294</v>
      </c>
      <c r="D92" s="156" t="s">
        <v>303</v>
      </c>
      <c r="E92" s="159" t="s">
        <v>195</v>
      </c>
      <c r="F92" s="1"/>
    </row>
    <row r="93" spans="1:6" s="89" customFormat="1" x14ac:dyDescent="0.2">
      <c r="A93" s="157">
        <v>44241</v>
      </c>
      <c r="B93" s="158">
        <v>30.33</v>
      </c>
      <c r="C93" s="156" t="s">
        <v>294</v>
      </c>
      <c r="D93" s="156" t="s">
        <v>303</v>
      </c>
      <c r="E93" s="159" t="s">
        <v>195</v>
      </c>
      <c r="F93" s="1"/>
    </row>
    <row r="94" spans="1:6" s="89" customFormat="1" x14ac:dyDescent="0.2">
      <c r="A94" s="157">
        <v>44245</v>
      </c>
      <c r="B94" s="158">
        <v>32.53</v>
      </c>
      <c r="C94" s="156" t="s">
        <v>295</v>
      </c>
      <c r="D94" s="156" t="s">
        <v>181</v>
      </c>
      <c r="E94" s="159" t="s">
        <v>177</v>
      </c>
      <c r="F94" s="1"/>
    </row>
    <row r="95" spans="1:6" s="89" customFormat="1" x14ac:dyDescent="0.2">
      <c r="A95" s="157">
        <v>44245</v>
      </c>
      <c r="B95" s="158">
        <v>459.12</v>
      </c>
      <c r="C95" s="156" t="s">
        <v>295</v>
      </c>
      <c r="D95" s="156" t="s">
        <v>271</v>
      </c>
      <c r="E95" s="159" t="s">
        <v>177</v>
      </c>
      <c r="F95" s="1"/>
    </row>
    <row r="96" spans="1:6" s="89" customFormat="1" x14ac:dyDescent="0.2">
      <c r="A96" s="157">
        <v>44245</v>
      </c>
      <c r="B96" s="158">
        <v>146.96</v>
      </c>
      <c r="C96" s="156" t="s">
        <v>295</v>
      </c>
      <c r="D96" s="156" t="s">
        <v>236</v>
      </c>
      <c r="E96" s="159" t="s">
        <v>177</v>
      </c>
      <c r="F96" s="1"/>
    </row>
    <row r="97" spans="1:6" s="89" customFormat="1" x14ac:dyDescent="0.2">
      <c r="A97" s="157">
        <v>44245</v>
      </c>
      <c r="B97" s="158">
        <v>149.54</v>
      </c>
      <c r="C97" s="156" t="s">
        <v>295</v>
      </c>
      <c r="D97" s="156" t="s">
        <v>197</v>
      </c>
      <c r="E97" s="159" t="s">
        <v>177</v>
      </c>
      <c r="F97" s="1"/>
    </row>
    <row r="98" spans="1:6" s="89" customFormat="1" x14ac:dyDescent="0.2">
      <c r="A98" s="157">
        <v>44246</v>
      </c>
      <c r="B98" s="158">
        <v>29.94</v>
      </c>
      <c r="C98" s="156" t="s">
        <v>295</v>
      </c>
      <c r="D98" s="156" t="s">
        <v>198</v>
      </c>
      <c r="E98" s="159" t="s">
        <v>177</v>
      </c>
      <c r="F98" s="1"/>
    </row>
    <row r="99" spans="1:6" s="89" customFormat="1" x14ac:dyDescent="0.2">
      <c r="A99" s="157">
        <v>44246</v>
      </c>
      <c r="B99" s="158">
        <v>110</v>
      </c>
      <c r="C99" s="156" t="s">
        <v>295</v>
      </c>
      <c r="D99" s="156" t="s">
        <v>249</v>
      </c>
      <c r="E99" s="159" t="s">
        <v>177</v>
      </c>
      <c r="F99" s="1"/>
    </row>
    <row r="100" spans="1:6" s="89" customFormat="1" x14ac:dyDescent="0.2">
      <c r="A100" s="157">
        <v>44255</v>
      </c>
      <c r="B100" s="158">
        <v>31</v>
      </c>
      <c r="C100" s="156" t="s">
        <v>262</v>
      </c>
      <c r="D100" s="156" t="s">
        <v>260</v>
      </c>
      <c r="E100" s="159" t="s">
        <v>261</v>
      </c>
      <c r="F100" s="1"/>
    </row>
    <row r="101" spans="1:6" s="89" customFormat="1" ht="25.5" x14ac:dyDescent="0.2">
      <c r="A101" s="157">
        <v>44263</v>
      </c>
      <c r="B101" s="158">
        <v>29.66</v>
      </c>
      <c r="C101" s="156" t="s">
        <v>296</v>
      </c>
      <c r="D101" s="156" t="s">
        <v>181</v>
      </c>
      <c r="E101" s="159" t="s">
        <v>245</v>
      </c>
      <c r="F101" s="1"/>
    </row>
    <row r="102" spans="1:6" s="89" customFormat="1" ht="25.5" x14ac:dyDescent="0.2">
      <c r="A102" s="157">
        <v>44263</v>
      </c>
      <c r="B102" s="158">
        <v>354.77</v>
      </c>
      <c r="C102" s="156" t="s">
        <v>296</v>
      </c>
      <c r="D102" s="156" t="s">
        <v>252</v>
      </c>
      <c r="E102" s="159" t="s">
        <v>245</v>
      </c>
      <c r="F102" s="1"/>
    </row>
    <row r="103" spans="1:6" s="89" customFormat="1" ht="25.5" x14ac:dyDescent="0.2">
      <c r="A103" s="157">
        <v>44263</v>
      </c>
      <c r="B103" s="158">
        <v>313.04000000000002</v>
      </c>
      <c r="C103" s="156" t="s">
        <v>296</v>
      </c>
      <c r="D103" s="156" t="s">
        <v>236</v>
      </c>
      <c r="E103" s="159" t="s">
        <v>245</v>
      </c>
      <c r="F103" s="1"/>
    </row>
    <row r="104" spans="1:6" s="89" customFormat="1" ht="25.5" x14ac:dyDescent="0.2">
      <c r="A104" s="157">
        <v>44263</v>
      </c>
      <c r="B104" s="158">
        <v>82.64</v>
      </c>
      <c r="C104" s="156" t="s">
        <v>296</v>
      </c>
      <c r="D104" s="156" t="s">
        <v>199</v>
      </c>
      <c r="E104" s="159" t="s">
        <v>245</v>
      </c>
      <c r="F104" s="1"/>
    </row>
    <row r="105" spans="1:6" s="89" customFormat="1" ht="25.5" x14ac:dyDescent="0.2">
      <c r="A105" s="157">
        <v>44264</v>
      </c>
      <c r="B105" s="158">
        <v>130.43</v>
      </c>
      <c r="C105" s="156" t="s">
        <v>296</v>
      </c>
      <c r="D105" s="156" t="s">
        <v>328</v>
      </c>
      <c r="E105" s="159" t="s">
        <v>245</v>
      </c>
      <c r="F105" s="1"/>
    </row>
    <row r="106" spans="1:6" s="89" customFormat="1" ht="25.5" x14ac:dyDescent="0.2">
      <c r="A106" s="157">
        <v>44264</v>
      </c>
      <c r="B106" s="158">
        <v>15.65</v>
      </c>
      <c r="C106" s="156" t="s">
        <v>296</v>
      </c>
      <c r="D106" s="156" t="s">
        <v>329</v>
      </c>
      <c r="E106" s="159" t="s">
        <v>245</v>
      </c>
      <c r="F106" s="1"/>
    </row>
    <row r="107" spans="1:6" s="89" customFormat="1" ht="25.5" x14ac:dyDescent="0.2">
      <c r="A107" s="157">
        <v>44264</v>
      </c>
      <c r="B107" s="158">
        <v>47.83</v>
      </c>
      <c r="C107" s="156" t="s">
        <v>296</v>
      </c>
      <c r="D107" s="156" t="s">
        <v>327</v>
      </c>
      <c r="E107" s="159" t="s">
        <v>245</v>
      </c>
      <c r="F107" s="1"/>
    </row>
    <row r="108" spans="1:6" s="89" customFormat="1" ht="25.5" x14ac:dyDescent="0.2">
      <c r="A108" s="157">
        <v>44265</v>
      </c>
      <c r="B108" s="158">
        <v>73.91</v>
      </c>
      <c r="C108" s="156" t="s">
        <v>296</v>
      </c>
      <c r="D108" s="156" t="s">
        <v>201</v>
      </c>
      <c r="E108" s="159" t="s">
        <v>245</v>
      </c>
      <c r="F108" s="1"/>
    </row>
    <row r="109" spans="1:6" s="89" customFormat="1" ht="25.5" x14ac:dyDescent="0.2">
      <c r="A109" s="157">
        <v>44265</v>
      </c>
      <c r="B109" s="158">
        <v>81.3</v>
      </c>
      <c r="C109" s="156" t="s">
        <v>296</v>
      </c>
      <c r="D109" s="156" t="s">
        <v>200</v>
      </c>
      <c r="E109" s="159" t="s">
        <v>245</v>
      </c>
      <c r="F109" s="1"/>
    </row>
    <row r="110" spans="1:6" s="89" customFormat="1" ht="25.5" x14ac:dyDescent="0.2">
      <c r="A110" s="157">
        <v>44265</v>
      </c>
      <c r="B110" s="158">
        <v>55</v>
      </c>
      <c r="C110" s="156" t="s">
        <v>296</v>
      </c>
      <c r="D110" s="156" t="s">
        <v>249</v>
      </c>
      <c r="E110" s="159" t="s">
        <v>245</v>
      </c>
      <c r="F110" s="1"/>
    </row>
    <row r="111" spans="1:6" s="89" customFormat="1" ht="24.75" customHeight="1" x14ac:dyDescent="0.2">
      <c r="A111" s="157">
        <v>44267</v>
      </c>
      <c r="B111" s="158">
        <v>276.51</v>
      </c>
      <c r="C111" s="156" t="s">
        <v>297</v>
      </c>
      <c r="D111" s="156" t="s">
        <v>251</v>
      </c>
      <c r="E111" s="159" t="s">
        <v>225</v>
      </c>
      <c r="F111" s="1"/>
    </row>
    <row r="112" spans="1:6" s="89" customFormat="1" ht="25.5" x14ac:dyDescent="0.2">
      <c r="A112" s="157">
        <v>44267</v>
      </c>
      <c r="B112" s="158">
        <v>50.98</v>
      </c>
      <c r="C112" s="156" t="s">
        <v>297</v>
      </c>
      <c r="D112" s="156" t="s">
        <v>203</v>
      </c>
      <c r="E112" s="159" t="s">
        <v>225</v>
      </c>
      <c r="F112" s="1"/>
    </row>
    <row r="113" spans="1:6" s="89" customFormat="1" ht="25.5" x14ac:dyDescent="0.2">
      <c r="A113" s="157">
        <v>44267</v>
      </c>
      <c r="B113" s="158">
        <v>35.299999999999997</v>
      </c>
      <c r="C113" s="156" t="s">
        <v>297</v>
      </c>
      <c r="D113" s="156" t="s">
        <v>181</v>
      </c>
      <c r="E113" s="159" t="s">
        <v>225</v>
      </c>
      <c r="F113" s="1"/>
    </row>
    <row r="114" spans="1:6" s="89" customFormat="1" ht="25.5" x14ac:dyDescent="0.2">
      <c r="A114" s="157">
        <v>44267</v>
      </c>
      <c r="B114" s="158">
        <v>38.26</v>
      </c>
      <c r="C114" s="156" t="s">
        <v>297</v>
      </c>
      <c r="D114" s="156" t="s">
        <v>327</v>
      </c>
      <c r="E114" s="159" t="s">
        <v>225</v>
      </c>
      <c r="F114" s="1"/>
    </row>
    <row r="115" spans="1:6" s="89" customFormat="1" ht="25.5" x14ac:dyDescent="0.2">
      <c r="A115" s="157">
        <v>44268</v>
      </c>
      <c r="B115" s="158">
        <v>31.37</v>
      </c>
      <c r="C115" s="156" t="s">
        <v>297</v>
      </c>
      <c r="D115" s="156" t="s">
        <v>204</v>
      </c>
      <c r="E115" s="159" t="s">
        <v>225</v>
      </c>
      <c r="F115" s="1"/>
    </row>
    <row r="116" spans="1:6" s="89" customFormat="1" ht="25.5" x14ac:dyDescent="0.2">
      <c r="A116" s="157">
        <v>44269</v>
      </c>
      <c r="B116" s="158">
        <v>30.23</v>
      </c>
      <c r="C116" s="156" t="s">
        <v>297</v>
      </c>
      <c r="D116" s="156" t="s">
        <v>198</v>
      </c>
      <c r="E116" s="159" t="s">
        <v>225</v>
      </c>
      <c r="F116" s="1"/>
    </row>
    <row r="117" spans="1:6" s="89" customFormat="1" ht="25.5" x14ac:dyDescent="0.2">
      <c r="A117" s="157">
        <v>44269</v>
      </c>
      <c r="B117" s="158">
        <v>130</v>
      </c>
      <c r="C117" s="156" t="s">
        <v>297</v>
      </c>
      <c r="D117" s="156" t="s">
        <v>249</v>
      </c>
      <c r="E117" s="159" t="s">
        <v>225</v>
      </c>
      <c r="F117" s="1"/>
    </row>
    <row r="118" spans="1:6" s="89" customFormat="1" ht="25.5" x14ac:dyDescent="0.2">
      <c r="A118" s="157">
        <v>44293</v>
      </c>
      <c r="B118" s="158">
        <v>47.06</v>
      </c>
      <c r="C118" s="156" t="s">
        <v>298</v>
      </c>
      <c r="D118" s="156" t="s">
        <v>191</v>
      </c>
      <c r="E118" s="159" t="s">
        <v>245</v>
      </c>
      <c r="F118" s="1"/>
    </row>
    <row r="119" spans="1:6" s="89" customFormat="1" ht="25.5" x14ac:dyDescent="0.2">
      <c r="A119" s="157">
        <v>44293</v>
      </c>
      <c r="B119" s="158">
        <v>406.95</v>
      </c>
      <c r="C119" s="156" t="s">
        <v>298</v>
      </c>
      <c r="D119" s="156" t="s">
        <v>252</v>
      </c>
      <c r="E119" s="159" t="s">
        <v>245</v>
      </c>
      <c r="F119" s="1"/>
    </row>
    <row r="120" spans="1:6" s="89" customFormat="1" ht="25.5" x14ac:dyDescent="0.2">
      <c r="A120" s="157">
        <v>44293</v>
      </c>
      <c r="B120" s="158">
        <v>293</v>
      </c>
      <c r="C120" s="156" t="s">
        <v>298</v>
      </c>
      <c r="D120" s="156" t="s">
        <v>236</v>
      </c>
      <c r="E120" s="159" t="s">
        <v>245</v>
      </c>
      <c r="F120" s="1"/>
    </row>
    <row r="121" spans="1:6" s="89" customFormat="1" ht="25.5" x14ac:dyDescent="0.2">
      <c r="A121" s="157">
        <v>44294</v>
      </c>
      <c r="B121" s="158">
        <v>92.17</v>
      </c>
      <c r="C121" s="156" t="s">
        <v>298</v>
      </c>
      <c r="D121" s="156" t="s">
        <v>330</v>
      </c>
      <c r="E121" s="159" t="s">
        <v>245</v>
      </c>
      <c r="F121" s="1"/>
    </row>
    <row r="122" spans="1:6" s="89" customFormat="1" ht="25.5" x14ac:dyDescent="0.2">
      <c r="A122" s="157">
        <v>44295</v>
      </c>
      <c r="B122" s="158">
        <v>145</v>
      </c>
      <c r="C122" s="156" t="s">
        <v>298</v>
      </c>
      <c r="D122" s="156" t="s">
        <v>249</v>
      </c>
      <c r="E122" s="159" t="s">
        <v>245</v>
      </c>
      <c r="F122" s="1"/>
    </row>
    <row r="123" spans="1:6" s="89" customFormat="1" x14ac:dyDescent="0.2">
      <c r="A123" s="157">
        <v>44301</v>
      </c>
      <c r="B123" s="158">
        <v>606.96</v>
      </c>
      <c r="C123" s="156" t="s">
        <v>264</v>
      </c>
      <c r="D123" s="156" t="s">
        <v>252</v>
      </c>
      <c r="E123" s="159" t="s">
        <v>245</v>
      </c>
      <c r="F123" s="1"/>
    </row>
    <row r="124" spans="1:6" s="89" customFormat="1" x14ac:dyDescent="0.2">
      <c r="A124" s="157">
        <v>44301</v>
      </c>
      <c r="B124" s="158">
        <v>17</v>
      </c>
      <c r="C124" s="156" t="s">
        <v>264</v>
      </c>
      <c r="D124" s="156" t="s">
        <v>185</v>
      </c>
      <c r="E124" s="159" t="s">
        <v>245</v>
      </c>
      <c r="F124" s="1"/>
    </row>
    <row r="125" spans="1:6" s="89" customFormat="1" x14ac:dyDescent="0.2">
      <c r="A125" s="157">
        <v>44302</v>
      </c>
      <c r="B125" s="158">
        <v>140</v>
      </c>
      <c r="C125" s="156" t="s">
        <v>264</v>
      </c>
      <c r="D125" s="156" t="s">
        <v>249</v>
      </c>
      <c r="E125" s="159" t="s">
        <v>245</v>
      </c>
      <c r="F125" s="1"/>
    </row>
    <row r="126" spans="1:6" s="89" customFormat="1" x14ac:dyDescent="0.2">
      <c r="A126" s="157">
        <v>44302</v>
      </c>
      <c r="B126" s="158">
        <v>148</v>
      </c>
      <c r="C126" s="156" t="s">
        <v>264</v>
      </c>
      <c r="D126" s="156" t="s">
        <v>236</v>
      </c>
      <c r="E126" s="159" t="s">
        <v>245</v>
      </c>
      <c r="F126" s="1"/>
    </row>
    <row r="127" spans="1:6" s="89" customFormat="1" ht="12.6" customHeight="1" x14ac:dyDescent="0.2">
      <c r="A127" s="157">
        <v>44305</v>
      </c>
      <c r="B127" s="158">
        <f>326.08+68.5</f>
        <v>394.58</v>
      </c>
      <c r="C127" s="156" t="s">
        <v>265</v>
      </c>
      <c r="D127" s="156" t="s">
        <v>252</v>
      </c>
      <c r="E127" s="159" t="s">
        <v>245</v>
      </c>
      <c r="F127" s="1"/>
    </row>
    <row r="128" spans="1:6" s="89" customFormat="1" x14ac:dyDescent="0.2">
      <c r="A128" s="157">
        <v>44306</v>
      </c>
      <c r="B128" s="158">
        <v>5.17</v>
      </c>
      <c r="C128" s="156" t="s">
        <v>265</v>
      </c>
      <c r="D128" s="156" t="s">
        <v>219</v>
      </c>
      <c r="E128" s="159" t="s">
        <v>245</v>
      </c>
      <c r="F128" s="1"/>
    </row>
    <row r="129" spans="1:6" s="89" customFormat="1" x14ac:dyDescent="0.2">
      <c r="A129" s="157">
        <v>44306</v>
      </c>
      <c r="B129" s="158">
        <v>68.87</v>
      </c>
      <c r="C129" s="156" t="s">
        <v>265</v>
      </c>
      <c r="D129" s="156" t="s">
        <v>220</v>
      </c>
      <c r="E129" s="159" t="s">
        <v>245</v>
      </c>
      <c r="F129" s="1"/>
    </row>
    <row r="130" spans="1:6" s="89" customFormat="1" x14ac:dyDescent="0.2">
      <c r="A130" s="157">
        <v>44306</v>
      </c>
      <c r="B130" s="158">
        <v>87.23</v>
      </c>
      <c r="C130" s="156" t="s">
        <v>265</v>
      </c>
      <c r="D130" s="156" t="s">
        <v>208</v>
      </c>
      <c r="E130" s="159" t="s">
        <v>245</v>
      </c>
      <c r="F130" s="1"/>
    </row>
    <row r="131" spans="1:6" s="89" customFormat="1" x14ac:dyDescent="0.2">
      <c r="A131" s="157">
        <v>44306</v>
      </c>
      <c r="B131" s="158">
        <v>86.66</v>
      </c>
      <c r="C131" s="156" t="s">
        <v>265</v>
      </c>
      <c r="D131" s="156" t="s">
        <v>208</v>
      </c>
      <c r="E131" s="159" t="s">
        <v>245</v>
      </c>
      <c r="F131" s="1"/>
    </row>
    <row r="132" spans="1:6" s="89" customFormat="1" x14ac:dyDescent="0.2">
      <c r="A132" s="157">
        <v>44307</v>
      </c>
      <c r="B132" s="158">
        <v>114.78</v>
      </c>
      <c r="C132" s="156" t="s">
        <v>265</v>
      </c>
      <c r="D132" s="156" t="s">
        <v>209</v>
      </c>
      <c r="E132" s="159" t="s">
        <v>245</v>
      </c>
      <c r="F132" s="1"/>
    </row>
    <row r="133" spans="1:6" s="89" customFormat="1" x14ac:dyDescent="0.2">
      <c r="A133" s="157">
        <v>44307</v>
      </c>
      <c r="B133" s="158">
        <v>118.03</v>
      </c>
      <c r="C133" s="156" t="s">
        <v>265</v>
      </c>
      <c r="D133" s="156" t="s">
        <v>210</v>
      </c>
      <c r="E133" s="159" t="s">
        <v>245</v>
      </c>
      <c r="F133" s="1"/>
    </row>
    <row r="134" spans="1:6" s="89" customFormat="1" x14ac:dyDescent="0.2">
      <c r="A134" s="157">
        <v>44307</v>
      </c>
      <c r="B134" s="158">
        <v>93.74</v>
      </c>
      <c r="C134" s="156" t="s">
        <v>265</v>
      </c>
      <c r="D134" s="156" t="s">
        <v>211</v>
      </c>
      <c r="E134" s="159" t="s">
        <v>245</v>
      </c>
      <c r="F134" s="1"/>
    </row>
    <row r="135" spans="1:6" s="89" customFormat="1" x14ac:dyDescent="0.2">
      <c r="A135" s="157">
        <v>44308</v>
      </c>
      <c r="B135" s="158">
        <v>47.74</v>
      </c>
      <c r="C135" s="156" t="s">
        <v>265</v>
      </c>
      <c r="D135" s="156" t="s">
        <v>330</v>
      </c>
      <c r="E135" s="159" t="s">
        <v>245</v>
      </c>
      <c r="F135" s="1"/>
    </row>
    <row r="136" spans="1:6" s="89" customFormat="1" ht="12.6" customHeight="1" x14ac:dyDescent="0.2">
      <c r="A136" s="157">
        <v>44309</v>
      </c>
      <c r="B136" s="158">
        <v>133.91999999999999</v>
      </c>
      <c r="C136" s="156" t="s">
        <v>265</v>
      </c>
      <c r="D136" s="156" t="s">
        <v>252</v>
      </c>
      <c r="E136" s="159" t="s">
        <v>245</v>
      </c>
      <c r="F136" s="1"/>
    </row>
    <row r="137" spans="1:6" s="89" customFormat="1" ht="12.6" customHeight="1" x14ac:dyDescent="0.2">
      <c r="A137" s="157">
        <v>44309</v>
      </c>
      <c r="B137" s="158">
        <v>340</v>
      </c>
      <c r="C137" s="156" t="s">
        <v>265</v>
      </c>
      <c r="D137" s="156" t="s">
        <v>249</v>
      </c>
      <c r="E137" s="159" t="s">
        <v>245</v>
      </c>
      <c r="F137" s="1"/>
    </row>
    <row r="138" spans="1:6" s="89" customFormat="1" ht="12.6" customHeight="1" x14ac:dyDescent="0.2">
      <c r="A138" s="157">
        <v>44309</v>
      </c>
      <c r="B138" s="158">
        <v>560</v>
      </c>
      <c r="C138" s="156" t="s">
        <v>265</v>
      </c>
      <c r="D138" s="156" t="s">
        <v>236</v>
      </c>
      <c r="E138" s="159" t="s">
        <v>245</v>
      </c>
      <c r="F138" s="1"/>
    </row>
    <row r="139" spans="1:6" s="89" customFormat="1" x14ac:dyDescent="0.2">
      <c r="A139" s="157">
        <v>44323</v>
      </c>
      <c r="B139" s="158">
        <v>51</v>
      </c>
      <c r="C139" s="156" t="s">
        <v>218</v>
      </c>
      <c r="D139" s="156" t="s">
        <v>212</v>
      </c>
      <c r="E139" s="159" t="s">
        <v>216</v>
      </c>
      <c r="F139" s="1"/>
    </row>
    <row r="140" spans="1:6" s="89" customFormat="1" x14ac:dyDescent="0.2">
      <c r="A140" s="157">
        <v>44327</v>
      </c>
      <c r="B140" s="158">
        <v>31.27</v>
      </c>
      <c r="C140" s="156" t="s">
        <v>266</v>
      </c>
      <c r="D140" s="156" t="s">
        <v>191</v>
      </c>
      <c r="E140" s="159" t="s">
        <v>225</v>
      </c>
      <c r="F140" s="1"/>
    </row>
    <row r="141" spans="1:6" s="89" customFormat="1" ht="12.6" customHeight="1" x14ac:dyDescent="0.2">
      <c r="A141" s="157">
        <v>44327</v>
      </c>
      <c r="B141" s="158">
        <v>392.17</v>
      </c>
      <c r="C141" s="156" t="s">
        <v>266</v>
      </c>
      <c r="D141" s="156" t="s">
        <v>251</v>
      </c>
      <c r="E141" s="159" t="s">
        <v>225</v>
      </c>
      <c r="F141" s="1"/>
    </row>
    <row r="142" spans="1:6" s="89" customFormat="1" ht="12.6" customHeight="1" x14ac:dyDescent="0.2">
      <c r="A142" s="157">
        <v>44328</v>
      </c>
      <c r="B142" s="158">
        <v>95</v>
      </c>
      <c r="C142" s="156" t="s">
        <v>266</v>
      </c>
      <c r="D142" s="156" t="s">
        <v>249</v>
      </c>
      <c r="E142" s="159" t="s">
        <v>225</v>
      </c>
      <c r="F142" s="1"/>
    </row>
    <row r="143" spans="1:6" s="89" customFormat="1" x14ac:dyDescent="0.2">
      <c r="A143" s="157">
        <v>44329</v>
      </c>
      <c r="B143" s="158">
        <v>54.43</v>
      </c>
      <c r="C143" s="156" t="s">
        <v>300</v>
      </c>
      <c r="D143" s="156" t="s">
        <v>299</v>
      </c>
      <c r="E143" s="159" t="s">
        <v>245</v>
      </c>
      <c r="F143" s="1"/>
    </row>
    <row r="144" spans="1:6" s="89" customFormat="1" x14ac:dyDescent="0.2">
      <c r="A144" s="157">
        <v>44329</v>
      </c>
      <c r="B144" s="158">
        <v>426.08</v>
      </c>
      <c r="C144" s="156" t="s">
        <v>301</v>
      </c>
      <c r="D144" s="156" t="s">
        <v>252</v>
      </c>
      <c r="E144" s="159" t="s">
        <v>245</v>
      </c>
      <c r="F144" s="1"/>
    </row>
    <row r="145" spans="1:6" s="89" customFormat="1" x14ac:dyDescent="0.2">
      <c r="A145" s="157">
        <v>44329</v>
      </c>
      <c r="B145" s="158">
        <v>78.239999999999995</v>
      </c>
      <c r="C145" s="156" t="s">
        <v>301</v>
      </c>
      <c r="D145" s="156" t="s">
        <v>199</v>
      </c>
      <c r="E145" s="159" t="s">
        <v>245</v>
      </c>
      <c r="F145" s="1"/>
    </row>
    <row r="146" spans="1:6" s="89" customFormat="1" x14ac:dyDescent="0.2">
      <c r="A146" s="157">
        <v>44330</v>
      </c>
      <c r="B146" s="158">
        <v>35.65</v>
      </c>
      <c r="C146" s="156" t="s">
        <v>301</v>
      </c>
      <c r="D146" s="156" t="s">
        <v>331</v>
      </c>
      <c r="E146" s="159" t="s">
        <v>245</v>
      </c>
      <c r="F146" s="1"/>
    </row>
    <row r="147" spans="1:6" s="89" customFormat="1" x14ac:dyDescent="0.2">
      <c r="A147" s="157">
        <v>44330</v>
      </c>
      <c r="B147" s="158">
        <v>27.74</v>
      </c>
      <c r="C147" s="156" t="s">
        <v>301</v>
      </c>
      <c r="D147" s="156" t="s">
        <v>214</v>
      </c>
      <c r="E147" s="159" t="s">
        <v>245</v>
      </c>
      <c r="F147" s="1"/>
    </row>
    <row r="148" spans="1:6" s="89" customFormat="1" x14ac:dyDescent="0.2">
      <c r="A148" s="157">
        <v>44330</v>
      </c>
      <c r="B148" s="158">
        <v>65</v>
      </c>
      <c r="C148" s="156" t="s">
        <v>301</v>
      </c>
      <c r="D148" s="156" t="s">
        <v>249</v>
      </c>
      <c r="E148" s="159" t="s">
        <v>245</v>
      </c>
      <c r="F148" s="1"/>
    </row>
    <row r="149" spans="1:6" s="89" customFormat="1" x14ac:dyDescent="0.2">
      <c r="A149" s="157">
        <v>44336</v>
      </c>
      <c r="B149" s="158">
        <v>30.51</v>
      </c>
      <c r="C149" s="156" t="s">
        <v>267</v>
      </c>
      <c r="D149" s="156" t="s">
        <v>181</v>
      </c>
      <c r="E149" s="159" t="s">
        <v>225</v>
      </c>
      <c r="F149" s="1"/>
    </row>
    <row r="150" spans="1:6" s="89" customFormat="1" ht="12.6" customHeight="1" x14ac:dyDescent="0.2">
      <c r="A150" s="157">
        <v>44336</v>
      </c>
      <c r="B150" s="158">
        <v>468.69</v>
      </c>
      <c r="C150" s="156" t="s">
        <v>267</v>
      </c>
      <c r="D150" s="156" t="s">
        <v>251</v>
      </c>
      <c r="E150" s="159" t="s">
        <v>225</v>
      </c>
      <c r="F150" s="1"/>
    </row>
    <row r="151" spans="1:6" s="89" customFormat="1" ht="12.6" customHeight="1" x14ac:dyDescent="0.2">
      <c r="A151" s="157">
        <v>44336</v>
      </c>
      <c r="B151" s="158">
        <v>24.35</v>
      </c>
      <c r="C151" s="156" t="s">
        <v>267</v>
      </c>
      <c r="D151" s="156" t="s">
        <v>332</v>
      </c>
      <c r="E151" s="159" t="s">
        <v>225</v>
      </c>
      <c r="F151" s="1"/>
    </row>
    <row r="152" spans="1:6" s="89" customFormat="1" ht="12.6" customHeight="1" x14ac:dyDescent="0.2">
      <c r="A152" s="157">
        <v>44337</v>
      </c>
      <c r="B152" s="158">
        <v>65</v>
      </c>
      <c r="C152" s="156" t="s">
        <v>267</v>
      </c>
      <c r="D152" s="156" t="s">
        <v>249</v>
      </c>
      <c r="E152" s="159" t="s">
        <v>225</v>
      </c>
      <c r="F152" s="1"/>
    </row>
    <row r="153" spans="1:6" s="89" customFormat="1" ht="12.6" customHeight="1" x14ac:dyDescent="0.2">
      <c r="A153" s="157">
        <v>44347</v>
      </c>
      <c r="B153" s="158">
        <f>40.07+41.9</f>
        <v>81.97</v>
      </c>
      <c r="C153" s="156" t="s">
        <v>268</v>
      </c>
      <c r="D153" s="156" t="s">
        <v>273</v>
      </c>
      <c r="E153" s="159" t="s">
        <v>177</v>
      </c>
      <c r="F153" s="1"/>
    </row>
    <row r="154" spans="1:6" s="89" customFormat="1" ht="12.6" customHeight="1" x14ac:dyDescent="0.2">
      <c r="A154" s="157">
        <v>44347</v>
      </c>
      <c r="B154" s="158">
        <v>381.73</v>
      </c>
      <c r="C154" s="156" t="s">
        <v>268</v>
      </c>
      <c r="D154" s="156" t="s">
        <v>271</v>
      </c>
      <c r="E154" s="159" t="s">
        <v>177</v>
      </c>
      <c r="F154" s="1"/>
    </row>
    <row r="155" spans="1:6" s="89" customFormat="1" x14ac:dyDescent="0.2">
      <c r="A155" s="157">
        <v>44348</v>
      </c>
      <c r="B155" s="158">
        <v>10.44</v>
      </c>
      <c r="C155" s="156" t="s">
        <v>268</v>
      </c>
      <c r="D155" s="156" t="s">
        <v>333</v>
      </c>
      <c r="E155" s="159" t="s">
        <v>177</v>
      </c>
      <c r="F155" s="1"/>
    </row>
    <row r="156" spans="1:6" s="89" customFormat="1" ht="12.6" customHeight="1" x14ac:dyDescent="0.2">
      <c r="A156" s="157">
        <v>44348</v>
      </c>
      <c r="B156" s="158">
        <v>115</v>
      </c>
      <c r="C156" s="156" t="s">
        <v>268</v>
      </c>
      <c r="D156" s="156" t="s">
        <v>249</v>
      </c>
      <c r="E156" s="159" t="s">
        <v>177</v>
      </c>
      <c r="F156" s="1"/>
    </row>
    <row r="157" spans="1:6" s="89" customFormat="1" ht="12.6" customHeight="1" x14ac:dyDescent="0.2">
      <c r="A157" s="157">
        <v>44355</v>
      </c>
      <c r="B157" s="158">
        <v>31.57</v>
      </c>
      <c r="C157" s="156" t="s">
        <v>269</v>
      </c>
      <c r="D157" s="156" t="s">
        <v>181</v>
      </c>
      <c r="E157" s="159" t="s">
        <v>245</v>
      </c>
      <c r="F157" s="1"/>
    </row>
    <row r="158" spans="1:6" s="89" customFormat="1" ht="12.6" customHeight="1" x14ac:dyDescent="0.2">
      <c r="A158" s="157">
        <v>44355</v>
      </c>
      <c r="B158" s="158">
        <f>300.86+219.14</f>
        <v>520</v>
      </c>
      <c r="C158" s="156" t="s">
        <v>269</v>
      </c>
      <c r="D158" s="156" t="s">
        <v>252</v>
      </c>
      <c r="E158" s="159" t="s">
        <v>245</v>
      </c>
      <c r="F158" s="1"/>
    </row>
    <row r="159" spans="1:6" s="89" customFormat="1" ht="12.6" customHeight="1" x14ac:dyDescent="0.2">
      <c r="A159" s="157">
        <v>44355</v>
      </c>
      <c r="B159" s="158">
        <v>130.44</v>
      </c>
      <c r="C159" s="156" t="s">
        <v>269</v>
      </c>
      <c r="D159" s="156" t="s">
        <v>328</v>
      </c>
      <c r="E159" s="159" t="s">
        <v>245</v>
      </c>
      <c r="F159" s="1"/>
    </row>
    <row r="160" spans="1:6" s="89" customFormat="1" ht="12.6" customHeight="1" x14ac:dyDescent="0.2">
      <c r="A160" s="157">
        <v>44356</v>
      </c>
      <c r="B160" s="158">
        <v>46.96</v>
      </c>
      <c r="C160" s="156" t="s">
        <v>269</v>
      </c>
      <c r="D160" s="156" t="s">
        <v>327</v>
      </c>
      <c r="E160" s="159" t="s">
        <v>245</v>
      </c>
      <c r="F160" s="1"/>
    </row>
    <row r="161" spans="1:6" s="89" customFormat="1" ht="12.6" customHeight="1" x14ac:dyDescent="0.2">
      <c r="A161" s="157">
        <v>44357</v>
      </c>
      <c r="B161" s="158">
        <v>170</v>
      </c>
      <c r="C161" s="156" t="s">
        <v>269</v>
      </c>
      <c r="D161" s="156" t="s">
        <v>249</v>
      </c>
      <c r="E161" s="159" t="s">
        <v>245</v>
      </c>
      <c r="F161" s="1"/>
    </row>
    <row r="162" spans="1:6" s="89" customFormat="1" ht="12.6" customHeight="1" x14ac:dyDescent="0.2">
      <c r="A162" s="157">
        <v>44357</v>
      </c>
      <c r="B162" s="158">
        <v>75.760000000000005</v>
      </c>
      <c r="C162" s="156" t="s">
        <v>269</v>
      </c>
      <c r="D162" s="156" t="s">
        <v>276</v>
      </c>
      <c r="E162" s="159" t="s">
        <v>245</v>
      </c>
      <c r="F162" s="1"/>
    </row>
    <row r="163" spans="1:6" s="89" customFormat="1" ht="12.6" customHeight="1" x14ac:dyDescent="0.2">
      <c r="A163" s="157">
        <v>44357</v>
      </c>
      <c r="B163" s="158">
        <v>31.18</v>
      </c>
      <c r="C163" s="156" t="s">
        <v>269</v>
      </c>
      <c r="D163" s="156" t="s">
        <v>302</v>
      </c>
      <c r="E163" s="159" t="s">
        <v>245</v>
      </c>
      <c r="F163" s="1"/>
    </row>
    <row r="164" spans="1:6" s="89" customFormat="1" ht="12.6" customHeight="1" x14ac:dyDescent="0.2">
      <c r="A164" s="157">
        <v>44369</v>
      </c>
      <c r="B164" s="158">
        <v>31.27</v>
      </c>
      <c r="C164" s="156" t="s">
        <v>272</v>
      </c>
      <c r="D164" s="156" t="s">
        <v>191</v>
      </c>
      <c r="E164" s="159" t="s">
        <v>245</v>
      </c>
      <c r="F164" s="1"/>
    </row>
    <row r="165" spans="1:6" s="89" customFormat="1" ht="12.6" customHeight="1" x14ac:dyDescent="0.2">
      <c r="A165" s="157">
        <v>44369</v>
      </c>
      <c r="B165" s="158">
        <v>90.87</v>
      </c>
      <c r="C165" s="156" t="s">
        <v>272</v>
      </c>
      <c r="D165" s="156" t="s">
        <v>277</v>
      </c>
      <c r="E165" s="159" t="s">
        <v>245</v>
      </c>
      <c r="F165" s="1"/>
    </row>
    <row r="166" spans="1:6" s="89" customFormat="1" ht="12.6" customHeight="1" x14ac:dyDescent="0.2">
      <c r="A166" s="157">
        <v>44369</v>
      </c>
      <c r="B166" s="158">
        <v>389.56</v>
      </c>
      <c r="C166" s="156" t="s">
        <v>272</v>
      </c>
      <c r="D166" s="156" t="s">
        <v>252</v>
      </c>
      <c r="E166" s="159" t="s">
        <v>245</v>
      </c>
      <c r="F166" s="1"/>
    </row>
    <row r="167" spans="1:6" s="89" customFormat="1" ht="12.6" customHeight="1" x14ac:dyDescent="0.2">
      <c r="A167" s="157">
        <v>44371</v>
      </c>
      <c r="B167" s="158">
        <v>85.9</v>
      </c>
      <c r="C167" s="156" t="s">
        <v>272</v>
      </c>
      <c r="D167" s="156" t="s">
        <v>278</v>
      </c>
      <c r="E167" s="159" t="s">
        <v>245</v>
      </c>
      <c r="F167" s="1"/>
    </row>
    <row r="168" spans="1:6" s="89" customFormat="1" ht="12.6" customHeight="1" x14ac:dyDescent="0.2">
      <c r="A168" s="157">
        <v>44371</v>
      </c>
      <c r="B168" s="158">
        <v>30.33</v>
      </c>
      <c r="C168" s="156" t="s">
        <v>272</v>
      </c>
      <c r="D168" s="156" t="s">
        <v>198</v>
      </c>
      <c r="E168" s="159" t="s">
        <v>245</v>
      </c>
      <c r="F168" s="1"/>
    </row>
    <row r="169" spans="1:6" s="89" customFormat="1" ht="12.6" customHeight="1" x14ac:dyDescent="0.2">
      <c r="A169" s="157">
        <v>44372</v>
      </c>
      <c r="B169" s="158">
        <v>40.270000000000003</v>
      </c>
      <c r="C169" s="156" t="s">
        <v>270</v>
      </c>
      <c r="D169" s="156" t="s">
        <v>191</v>
      </c>
      <c r="E169" s="159" t="s">
        <v>225</v>
      </c>
      <c r="F169" s="1"/>
    </row>
    <row r="170" spans="1:6" s="89" customFormat="1" ht="12.6" customHeight="1" x14ac:dyDescent="0.2">
      <c r="A170" s="157">
        <v>44372</v>
      </c>
      <c r="B170" s="158">
        <v>412.17</v>
      </c>
      <c r="C170" s="156" t="s">
        <v>270</v>
      </c>
      <c r="D170" s="156" t="s">
        <v>251</v>
      </c>
      <c r="E170" s="159" t="s">
        <v>225</v>
      </c>
      <c r="F170" s="1"/>
    </row>
    <row r="171" spans="1:6" s="89" customFormat="1" x14ac:dyDescent="0.2">
      <c r="A171" s="157">
        <v>44374</v>
      </c>
      <c r="B171" s="158">
        <v>27.26</v>
      </c>
      <c r="C171" s="156" t="s">
        <v>279</v>
      </c>
      <c r="D171" s="156" t="s">
        <v>196</v>
      </c>
      <c r="E171" s="159" t="s">
        <v>225</v>
      </c>
      <c r="F171" s="1"/>
    </row>
    <row r="172" spans="1:6" s="89" customFormat="1" x14ac:dyDescent="0.2">
      <c r="A172" s="157"/>
      <c r="B172" s="158"/>
      <c r="C172" s="156"/>
      <c r="D172" s="156"/>
      <c r="E172" s="159"/>
      <c r="F172" s="1"/>
    </row>
    <row r="173" spans="1:6" s="89" customFormat="1" x14ac:dyDescent="0.2">
      <c r="A173" s="157"/>
      <c r="B173" s="158"/>
      <c r="C173" s="156"/>
      <c r="D173" s="156"/>
      <c r="E173" s="159"/>
      <c r="F173" s="1"/>
    </row>
    <row r="174" spans="1:6" s="89" customFormat="1" x14ac:dyDescent="0.2">
      <c r="A174" s="157"/>
      <c r="B174" s="158"/>
      <c r="C174" s="156"/>
      <c r="D174" s="156"/>
      <c r="E174" s="159"/>
      <c r="F174" s="1"/>
    </row>
    <row r="175" spans="1:6" s="89" customFormat="1" x14ac:dyDescent="0.2">
      <c r="A175" s="157"/>
      <c r="B175" s="158"/>
      <c r="C175" s="156"/>
      <c r="D175" s="156"/>
      <c r="E175" s="159"/>
      <c r="F175" s="1"/>
    </row>
    <row r="176" spans="1:6" s="89" customFormat="1" hidden="1" x14ac:dyDescent="0.2">
      <c r="A176" s="114"/>
      <c r="B176" s="111"/>
      <c r="C176" s="112"/>
      <c r="D176" s="112"/>
      <c r="E176" s="113"/>
      <c r="F176" s="1"/>
    </row>
    <row r="177" spans="1:6" ht="19.5" customHeight="1" x14ac:dyDescent="0.2">
      <c r="A177" s="128" t="s">
        <v>155</v>
      </c>
      <c r="B177" s="129">
        <f>SUM(B25:B176)</f>
        <v>23449.709999999992</v>
      </c>
      <c r="C177" s="130" t="str">
        <f>IF(SUBTOTAL(3,B25:B176)=SUBTOTAL(103,B25:B176),'Summary and sign-off'!$A$47,'Summary and sign-off'!$A$48)</f>
        <v>Check - there are no hidden rows with data</v>
      </c>
      <c r="D177" s="172" t="str">
        <f>IF('Summary and sign-off'!F55='Summary and sign-off'!F53,'Summary and sign-off'!A50,'Summary and sign-off'!A49)</f>
        <v>Check - each entry provides sufficient information</v>
      </c>
      <c r="E177" s="172"/>
      <c r="F177" s="48"/>
    </row>
    <row r="178" spans="1:6" ht="10.5" customHeight="1" x14ac:dyDescent="0.2">
      <c r="A178" s="29"/>
      <c r="B178" s="24"/>
      <c r="C178" s="29"/>
      <c r="D178" s="29"/>
      <c r="E178" s="29"/>
      <c r="F178" s="29"/>
    </row>
    <row r="179" spans="1:6" ht="24.75" customHeight="1" x14ac:dyDescent="0.2">
      <c r="A179" s="173" t="s">
        <v>44</v>
      </c>
      <c r="B179" s="173"/>
      <c r="C179" s="173"/>
      <c r="D179" s="173"/>
      <c r="E179" s="173"/>
      <c r="F179" s="48"/>
    </row>
    <row r="180" spans="1:6" ht="27" customHeight="1" x14ac:dyDescent="0.2">
      <c r="A180" s="37" t="s">
        <v>49</v>
      </c>
      <c r="B180" s="37" t="s">
        <v>31</v>
      </c>
      <c r="C180" s="37" t="s">
        <v>147</v>
      </c>
      <c r="D180" s="37" t="s">
        <v>88</v>
      </c>
      <c r="E180" s="37" t="s">
        <v>76</v>
      </c>
      <c r="F180" s="51"/>
    </row>
    <row r="181" spans="1:6" s="89" customFormat="1" hidden="1" x14ac:dyDescent="0.2">
      <c r="A181" s="114"/>
      <c r="B181" s="111"/>
      <c r="C181" s="112"/>
      <c r="D181" s="112"/>
      <c r="E181" s="113"/>
      <c r="F181" s="1"/>
    </row>
    <row r="182" spans="1:6" s="89" customFormat="1" x14ac:dyDescent="0.2">
      <c r="A182" s="157">
        <v>44150</v>
      </c>
      <c r="B182" s="158">
        <v>60.87</v>
      </c>
      <c r="C182" s="156" t="s">
        <v>228</v>
      </c>
      <c r="D182" s="156" t="s">
        <v>229</v>
      </c>
      <c r="E182" s="159" t="s">
        <v>217</v>
      </c>
      <c r="F182" s="1"/>
    </row>
    <row r="183" spans="1:6" s="89" customFormat="1" x14ac:dyDescent="0.2">
      <c r="A183" s="157">
        <v>44265</v>
      </c>
      <c r="B183" s="158">
        <v>13.3</v>
      </c>
      <c r="C183" s="164" t="s">
        <v>280</v>
      </c>
      <c r="D183" s="156" t="s">
        <v>202</v>
      </c>
      <c r="E183" s="159" t="s">
        <v>217</v>
      </c>
      <c r="F183" s="1"/>
    </row>
    <row r="184" spans="1:6" s="89" customFormat="1" x14ac:dyDescent="0.2">
      <c r="A184" s="157">
        <v>44273</v>
      </c>
      <c r="B184" s="158">
        <v>17.39</v>
      </c>
      <c r="C184" s="156" t="s">
        <v>304</v>
      </c>
      <c r="D184" s="156" t="s">
        <v>205</v>
      </c>
      <c r="E184" s="159" t="s">
        <v>217</v>
      </c>
      <c r="F184" s="1"/>
    </row>
    <row r="185" spans="1:6" s="89" customFormat="1" x14ac:dyDescent="0.2">
      <c r="A185" s="157">
        <v>44273</v>
      </c>
      <c r="B185" s="158">
        <v>17.98</v>
      </c>
      <c r="C185" s="156" t="s">
        <v>206</v>
      </c>
      <c r="D185" s="156" t="s">
        <v>205</v>
      </c>
      <c r="E185" s="159" t="s">
        <v>217</v>
      </c>
      <c r="F185" s="1"/>
    </row>
    <row r="186" spans="1:6" s="89" customFormat="1" ht="25.5" x14ac:dyDescent="0.2">
      <c r="A186" s="157">
        <v>44278</v>
      </c>
      <c r="B186" s="158">
        <v>24.2</v>
      </c>
      <c r="C186" s="164" t="s">
        <v>281</v>
      </c>
      <c r="D186" s="156" t="s">
        <v>207</v>
      </c>
      <c r="E186" s="159" t="s">
        <v>217</v>
      </c>
      <c r="F186" s="1"/>
    </row>
    <row r="187" spans="1:6" s="89" customFormat="1" x14ac:dyDescent="0.2">
      <c r="A187" s="157">
        <v>44280</v>
      </c>
      <c r="B187" s="158">
        <v>11.77</v>
      </c>
      <c r="C187" s="164" t="s">
        <v>282</v>
      </c>
      <c r="D187" s="156" t="s">
        <v>305</v>
      </c>
      <c r="E187" s="159" t="s">
        <v>217</v>
      </c>
      <c r="F187" s="1"/>
    </row>
    <row r="188" spans="1:6" s="89" customFormat="1" x14ac:dyDescent="0.2">
      <c r="A188" s="157">
        <v>44327</v>
      </c>
      <c r="B188" s="158">
        <v>13.77</v>
      </c>
      <c r="C188" s="156" t="s">
        <v>215</v>
      </c>
      <c r="D188" s="156" t="s">
        <v>213</v>
      </c>
      <c r="E188" s="159" t="s">
        <v>217</v>
      </c>
      <c r="F188" s="1"/>
    </row>
    <row r="189" spans="1:6" s="89" customFormat="1" x14ac:dyDescent="0.2">
      <c r="A189" s="157">
        <v>44364</v>
      </c>
      <c r="B189" s="158">
        <v>17.41</v>
      </c>
      <c r="C189" s="164" t="s">
        <v>283</v>
      </c>
      <c r="D189" s="156" t="s">
        <v>274</v>
      </c>
      <c r="E189" s="159" t="s">
        <v>217</v>
      </c>
      <c r="F189" s="1"/>
    </row>
    <row r="190" spans="1:6" s="89" customFormat="1" x14ac:dyDescent="0.2">
      <c r="A190" s="157">
        <v>44365</v>
      </c>
      <c r="B190" s="158">
        <v>17.22</v>
      </c>
      <c r="C190" s="164" t="s">
        <v>284</v>
      </c>
      <c r="D190" s="156" t="s">
        <v>275</v>
      </c>
      <c r="E190" s="159" t="s">
        <v>217</v>
      </c>
      <c r="F190" s="1"/>
    </row>
    <row r="191" spans="1:6" s="89" customFormat="1" x14ac:dyDescent="0.2">
      <c r="A191" s="157"/>
      <c r="B191" s="158"/>
      <c r="C191" s="156"/>
      <c r="D191" s="156"/>
      <c r="E191" s="159"/>
      <c r="F191" s="1"/>
    </row>
    <row r="192" spans="1:6" s="89" customFormat="1" x14ac:dyDescent="0.2">
      <c r="A192" s="157"/>
      <c r="B192" s="158"/>
      <c r="C192" s="156"/>
      <c r="D192" s="156"/>
      <c r="E192" s="159"/>
      <c r="F192" s="1"/>
    </row>
    <row r="193" spans="1:6" s="89" customFormat="1" x14ac:dyDescent="0.2">
      <c r="A193" s="157"/>
      <c r="B193" s="158"/>
      <c r="C193" s="156"/>
      <c r="D193" s="156"/>
      <c r="E193" s="159"/>
      <c r="F193" s="1"/>
    </row>
    <row r="194" spans="1:6" s="89" customFormat="1" x14ac:dyDescent="0.2">
      <c r="A194" s="157"/>
      <c r="B194" s="158"/>
      <c r="C194" s="156"/>
      <c r="D194" s="156"/>
      <c r="E194" s="159"/>
      <c r="F194" s="1"/>
    </row>
    <row r="195" spans="1:6" s="89" customFormat="1" hidden="1" x14ac:dyDescent="0.2">
      <c r="A195" s="114"/>
      <c r="B195" s="111"/>
      <c r="C195" s="112"/>
      <c r="D195" s="112"/>
      <c r="E195" s="113"/>
      <c r="F195" s="1"/>
    </row>
    <row r="196" spans="1:6" ht="19.5" customHeight="1" x14ac:dyDescent="0.2">
      <c r="A196" s="128" t="s">
        <v>152</v>
      </c>
      <c r="B196" s="129">
        <f>SUM(B181:B195)</f>
        <v>193.91000000000003</v>
      </c>
      <c r="C196" s="130" t="str">
        <f>IF(SUBTOTAL(3,B181:B195)=SUBTOTAL(103,B181:B195),'Summary and sign-off'!$A$47,'Summary and sign-off'!$A$48)</f>
        <v>Check - there are no hidden rows with data</v>
      </c>
      <c r="D196" s="172" t="str">
        <f>IF('Summary and sign-off'!F56='Summary and sign-off'!F53,'Summary and sign-off'!A50,'Summary and sign-off'!A49)</f>
        <v>Check - each entry provides sufficient information</v>
      </c>
      <c r="E196" s="172"/>
      <c r="F196" s="48"/>
    </row>
    <row r="197" spans="1:6" ht="10.5" customHeight="1" x14ac:dyDescent="0.2">
      <c r="A197" s="29"/>
      <c r="B197" s="97"/>
      <c r="C197" s="24"/>
      <c r="D197" s="29"/>
      <c r="E197" s="29"/>
      <c r="F197" s="29"/>
    </row>
    <row r="198" spans="1:6" ht="34.5" customHeight="1" x14ac:dyDescent="0.2">
      <c r="A198" s="52" t="s">
        <v>1</v>
      </c>
      <c r="B198" s="98">
        <f>B21+B177+B196</f>
        <v>23643.619999999992</v>
      </c>
      <c r="C198" s="53"/>
      <c r="D198" s="53"/>
      <c r="E198" s="53"/>
      <c r="F198" s="28"/>
    </row>
    <row r="199" spans="1:6" x14ac:dyDescent="0.2">
      <c r="A199" s="29"/>
      <c r="B199" s="24"/>
      <c r="C199" s="29"/>
      <c r="D199" s="29"/>
      <c r="E199" s="29"/>
      <c r="F199" s="29"/>
    </row>
    <row r="200" spans="1:6" x14ac:dyDescent="0.2">
      <c r="A200" s="54" t="s">
        <v>8</v>
      </c>
      <c r="B200" s="27"/>
      <c r="C200" s="28"/>
      <c r="D200" s="28"/>
      <c r="E200" s="28"/>
      <c r="F200" s="29"/>
    </row>
    <row r="201" spans="1:6" ht="12.6" customHeight="1" x14ac:dyDescent="0.2">
      <c r="A201" s="25" t="s">
        <v>50</v>
      </c>
      <c r="B201" s="55"/>
      <c r="C201" s="55"/>
      <c r="D201" s="34"/>
      <c r="E201" s="34"/>
      <c r="F201" s="29"/>
    </row>
    <row r="202" spans="1:6" ht="12.95" customHeight="1" x14ac:dyDescent="0.2">
      <c r="A202" s="33" t="s">
        <v>156</v>
      </c>
      <c r="B202" s="29"/>
      <c r="C202" s="34"/>
      <c r="D202" s="29"/>
      <c r="E202" s="34"/>
      <c r="F202" s="29"/>
    </row>
    <row r="203" spans="1:6" x14ac:dyDescent="0.2">
      <c r="A203" s="33" t="s">
        <v>149</v>
      </c>
      <c r="B203" s="34"/>
      <c r="C203" s="34"/>
      <c r="D203" s="34"/>
      <c r="E203" s="56"/>
      <c r="F203" s="48"/>
    </row>
    <row r="204" spans="1:6" x14ac:dyDescent="0.2">
      <c r="A204" s="25" t="s">
        <v>157</v>
      </c>
      <c r="B204" s="27"/>
      <c r="C204" s="28"/>
      <c r="D204" s="28"/>
      <c r="E204" s="28"/>
      <c r="F204" s="29"/>
    </row>
    <row r="205" spans="1:6" ht="12.95" customHeight="1" x14ac:dyDescent="0.2">
      <c r="A205" s="33" t="s">
        <v>148</v>
      </c>
      <c r="B205" s="29"/>
      <c r="C205" s="34"/>
      <c r="D205" s="29"/>
      <c r="E205" s="34"/>
      <c r="F205" s="29"/>
    </row>
    <row r="206" spans="1:6" x14ac:dyDescent="0.2">
      <c r="A206" s="33" t="s">
        <v>153</v>
      </c>
      <c r="B206" s="34"/>
      <c r="C206" s="34"/>
      <c r="D206" s="34"/>
      <c r="E206" s="56"/>
      <c r="F206" s="48"/>
    </row>
    <row r="207" spans="1:6" x14ac:dyDescent="0.2">
      <c r="A207" s="38" t="s">
        <v>165</v>
      </c>
      <c r="B207" s="38"/>
      <c r="C207" s="38"/>
      <c r="D207" s="38"/>
      <c r="E207" s="56"/>
      <c r="F207" s="48"/>
    </row>
    <row r="208" spans="1:6" x14ac:dyDescent="0.2">
      <c r="A208" s="42"/>
      <c r="B208" s="29"/>
      <c r="C208" s="29"/>
      <c r="D208" s="29"/>
      <c r="E208" s="48"/>
      <c r="F208" s="48"/>
    </row>
    <row r="209" spans="1:6" hidden="1" x14ac:dyDescent="0.2">
      <c r="A209" s="42"/>
      <c r="B209" s="29"/>
      <c r="C209" s="29"/>
      <c r="D209" s="29"/>
      <c r="E209" s="48"/>
      <c r="F209" s="48"/>
    </row>
    <row r="210" spans="1:6" x14ac:dyDescent="0.2"/>
    <row r="211" spans="1:6" x14ac:dyDescent="0.2"/>
    <row r="212" spans="1:6" x14ac:dyDescent="0.2"/>
    <row r="213" spans="1:6" x14ac:dyDescent="0.2"/>
    <row r="214" spans="1:6" ht="12.75" hidden="1" customHeight="1" x14ac:dyDescent="0.2"/>
    <row r="215" spans="1:6" x14ac:dyDescent="0.2"/>
    <row r="216" spans="1:6" x14ac:dyDescent="0.2"/>
    <row r="217" spans="1:6" hidden="1" x14ac:dyDescent="0.2">
      <c r="A217" s="57"/>
      <c r="B217" s="48"/>
      <c r="C217" s="48"/>
      <c r="D217" s="48"/>
      <c r="E217" s="48"/>
      <c r="F217" s="48"/>
    </row>
    <row r="218" spans="1:6" hidden="1" x14ac:dyDescent="0.2">
      <c r="A218" s="57"/>
      <c r="B218" s="48"/>
      <c r="C218" s="48"/>
      <c r="D218" s="48"/>
      <c r="E218" s="48"/>
      <c r="F218" s="48"/>
    </row>
    <row r="219" spans="1:6" hidden="1" x14ac:dyDescent="0.2">
      <c r="A219" s="57"/>
      <c r="B219" s="48"/>
      <c r="C219" s="48"/>
      <c r="D219" s="48"/>
      <c r="E219" s="48"/>
      <c r="F219" s="48"/>
    </row>
    <row r="220" spans="1:6" hidden="1" x14ac:dyDescent="0.2">
      <c r="A220" s="57"/>
      <c r="B220" s="48"/>
      <c r="C220" s="48"/>
      <c r="D220" s="48"/>
      <c r="E220" s="48"/>
      <c r="F220" s="48"/>
    </row>
    <row r="221" spans="1:6" hidden="1" x14ac:dyDescent="0.2">
      <c r="A221" s="57"/>
      <c r="B221" s="48"/>
      <c r="C221" s="48"/>
      <c r="D221" s="48"/>
      <c r="E221" s="48"/>
      <c r="F221" s="48"/>
    </row>
    <row r="222" spans="1:6" x14ac:dyDescent="0.2"/>
    <row r="223" spans="1:6" x14ac:dyDescent="0.2"/>
    <row r="224" spans="1:6"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sheetData>
  <sheetProtection sheet="1" formatCells="0" formatRows="0" insertColumns="0" insertRows="0" deleteRows="0"/>
  <mergeCells count="15">
    <mergeCell ref="B7:E7"/>
    <mergeCell ref="B5:E5"/>
    <mergeCell ref="D196:E196"/>
    <mergeCell ref="A1:E1"/>
    <mergeCell ref="A23:E23"/>
    <mergeCell ref="A179:E179"/>
    <mergeCell ref="B2:E2"/>
    <mergeCell ref="B3:E3"/>
    <mergeCell ref="B4:E4"/>
    <mergeCell ref="A8:E8"/>
    <mergeCell ref="A9:E9"/>
    <mergeCell ref="B6:E6"/>
    <mergeCell ref="D21:E21"/>
    <mergeCell ref="D177:E177"/>
    <mergeCell ref="A10:E10"/>
  </mergeCells>
  <phoneticPr fontId="37" type="noConversion"/>
  <dataValidations xWindow="152" yWindow="556"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0 A25:A176 A181:A19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80 A24 A11" xr:uid="{00000000-0002-0000-0200-000001000000}"/>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2" yWindow="55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B12:B20 B25:B176 B181:B195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112"/>
  <sheetViews>
    <sheetView zoomScaleNormal="100" workbookViewId="0">
      <selection activeCell="A8" sqref="A8:E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8" t="s">
        <v>6</v>
      </c>
      <c r="B1" s="168"/>
      <c r="C1" s="168"/>
      <c r="D1" s="168"/>
      <c r="E1" s="168"/>
      <c r="F1" s="40"/>
    </row>
    <row r="2" spans="1:6" ht="21" customHeight="1" x14ac:dyDescent="0.2">
      <c r="A2" s="4" t="s">
        <v>2</v>
      </c>
      <c r="B2" s="171" t="str">
        <f>'Summary and sign-off'!B2:F2</f>
        <v>Arts Council of New Zealand Toi aotearoa (Creative New Zealand)</v>
      </c>
      <c r="C2" s="171"/>
      <c r="D2" s="171"/>
      <c r="E2" s="171"/>
      <c r="F2" s="40"/>
    </row>
    <row r="3" spans="1:6" ht="21" customHeight="1" x14ac:dyDescent="0.2">
      <c r="A3" s="4" t="s">
        <v>3</v>
      </c>
      <c r="B3" s="171" t="str">
        <f>'Summary and sign-off'!B3:F3</f>
        <v>Stephen Wainwright</v>
      </c>
      <c r="C3" s="171"/>
      <c r="D3" s="171"/>
      <c r="E3" s="171"/>
      <c r="F3" s="40"/>
    </row>
    <row r="4" spans="1:6" ht="21" customHeight="1" x14ac:dyDescent="0.2">
      <c r="A4" s="4" t="s">
        <v>77</v>
      </c>
      <c r="B4" s="171">
        <f>'Summary and sign-off'!B4:F4</f>
        <v>44013</v>
      </c>
      <c r="C4" s="171"/>
      <c r="D4" s="171"/>
      <c r="E4" s="171"/>
      <c r="F4" s="40"/>
    </row>
    <row r="5" spans="1:6" ht="21" customHeight="1" x14ac:dyDescent="0.2">
      <c r="A5" s="4" t="s">
        <v>78</v>
      </c>
      <c r="B5" s="171">
        <f>'Summary and sign-off'!B5:F5</f>
        <v>44377</v>
      </c>
      <c r="C5" s="171"/>
      <c r="D5" s="171"/>
      <c r="E5" s="171"/>
      <c r="F5" s="40"/>
    </row>
    <row r="6" spans="1:6" ht="21" customHeight="1" x14ac:dyDescent="0.2">
      <c r="A6" s="4" t="s">
        <v>29</v>
      </c>
      <c r="B6" s="166" t="s">
        <v>28</v>
      </c>
      <c r="C6" s="166"/>
      <c r="D6" s="166"/>
      <c r="E6" s="166"/>
      <c r="F6" s="40"/>
    </row>
    <row r="7" spans="1:6" ht="21" customHeight="1" x14ac:dyDescent="0.2">
      <c r="A7" s="4" t="s">
        <v>104</v>
      </c>
      <c r="B7" s="166" t="s">
        <v>116</v>
      </c>
      <c r="C7" s="166"/>
      <c r="D7" s="166"/>
      <c r="E7" s="166"/>
      <c r="F7" s="40"/>
    </row>
    <row r="8" spans="1:6" ht="35.25" customHeight="1" x14ac:dyDescent="0.25">
      <c r="A8" s="181" t="s">
        <v>158</v>
      </c>
      <c r="B8" s="181"/>
      <c r="C8" s="182"/>
      <c r="D8" s="182"/>
      <c r="E8" s="182"/>
      <c r="F8" s="44"/>
    </row>
    <row r="9" spans="1:6" ht="35.25" customHeight="1" x14ac:dyDescent="0.25">
      <c r="A9" s="179" t="s">
        <v>135</v>
      </c>
      <c r="B9" s="180"/>
      <c r="C9" s="180"/>
      <c r="D9" s="180"/>
      <c r="E9" s="180"/>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0">
        <v>44013</v>
      </c>
      <c r="B12" s="111">
        <v>18.7</v>
      </c>
      <c r="C12" s="112" t="s">
        <v>224</v>
      </c>
      <c r="D12" s="161" t="s">
        <v>235</v>
      </c>
      <c r="E12" s="117" t="s">
        <v>173</v>
      </c>
      <c r="F12" s="2"/>
    </row>
    <row r="13" spans="1:6" s="89" customFormat="1" x14ac:dyDescent="0.2">
      <c r="A13" s="110">
        <v>44027</v>
      </c>
      <c r="B13" s="111">
        <v>18.7</v>
      </c>
      <c r="C13" s="161" t="s">
        <v>315</v>
      </c>
      <c r="D13" s="161" t="s">
        <v>226</v>
      </c>
      <c r="E13" s="117" t="s">
        <v>173</v>
      </c>
      <c r="F13" s="2"/>
    </row>
    <row r="14" spans="1:6" s="89" customFormat="1" ht="25.5" x14ac:dyDescent="0.2">
      <c r="A14" s="110">
        <v>44076</v>
      </c>
      <c r="B14" s="111">
        <v>502.61</v>
      </c>
      <c r="C14" s="116" t="s">
        <v>306</v>
      </c>
      <c r="D14" s="116" t="s">
        <v>241</v>
      </c>
      <c r="E14" s="117" t="s">
        <v>173</v>
      </c>
      <c r="F14" s="2"/>
    </row>
    <row r="15" spans="1:6" s="89" customFormat="1" x14ac:dyDescent="0.2">
      <c r="A15" s="110">
        <v>44095</v>
      </c>
      <c r="B15" s="111">
        <v>85</v>
      </c>
      <c r="C15" s="161" t="s">
        <v>174</v>
      </c>
      <c r="D15" s="116" t="s">
        <v>240</v>
      </c>
      <c r="E15" s="117" t="s">
        <v>173</v>
      </c>
      <c r="F15" s="2"/>
    </row>
    <row r="16" spans="1:6" s="89" customFormat="1" x14ac:dyDescent="0.2">
      <c r="A16" s="110">
        <v>44284</v>
      </c>
      <c r="B16" s="111">
        <v>949.31</v>
      </c>
      <c r="C16" s="116" t="s">
        <v>307</v>
      </c>
      <c r="D16" s="116" t="s">
        <v>178</v>
      </c>
      <c r="E16" s="117" t="s">
        <v>173</v>
      </c>
      <c r="F16" s="2"/>
    </row>
    <row r="17" spans="1:6" s="89" customFormat="1" x14ac:dyDescent="0.2">
      <c r="A17" s="110">
        <v>44078</v>
      </c>
      <c r="B17" s="111">
        <v>44.35</v>
      </c>
      <c r="C17" s="161" t="s">
        <v>234</v>
      </c>
      <c r="D17" s="116" t="s">
        <v>226</v>
      </c>
      <c r="E17" s="117" t="s">
        <v>173</v>
      </c>
      <c r="F17" s="2"/>
    </row>
    <row r="18" spans="1:6" s="89" customFormat="1" x14ac:dyDescent="0.2">
      <c r="A18" s="110">
        <v>44082</v>
      </c>
      <c r="B18" s="111">
        <v>7.83</v>
      </c>
      <c r="C18" s="161" t="s">
        <v>223</v>
      </c>
      <c r="D18" s="116" t="s">
        <v>222</v>
      </c>
      <c r="E18" s="117" t="s">
        <v>173</v>
      </c>
      <c r="F18" s="2"/>
    </row>
    <row r="19" spans="1:6" s="89" customFormat="1" x14ac:dyDescent="0.2">
      <c r="A19" s="110">
        <v>44095</v>
      </c>
      <c r="B19" s="111">
        <v>32.17</v>
      </c>
      <c r="C19" s="112" t="s">
        <v>224</v>
      </c>
      <c r="D19" s="116" t="s">
        <v>227</v>
      </c>
      <c r="E19" s="117" t="s">
        <v>173</v>
      </c>
      <c r="F19" s="2"/>
    </row>
    <row r="20" spans="1:6" s="89" customFormat="1" x14ac:dyDescent="0.2">
      <c r="A20" s="110">
        <v>44119</v>
      </c>
      <c r="B20" s="111">
        <v>32.61</v>
      </c>
      <c r="C20" s="116" t="s">
        <v>308</v>
      </c>
      <c r="D20" s="116" t="s">
        <v>226</v>
      </c>
      <c r="E20" s="117" t="s">
        <v>179</v>
      </c>
      <c r="F20" s="2"/>
    </row>
    <row r="21" spans="1:6" s="89" customFormat="1" x14ac:dyDescent="0.2">
      <c r="A21" s="110">
        <v>44145</v>
      </c>
      <c r="B21" s="111">
        <v>29.57</v>
      </c>
      <c r="C21" s="112" t="s">
        <v>309</v>
      </c>
      <c r="D21" s="112" t="s">
        <v>230</v>
      </c>
      <c r="E21" s="117" t="s">
        <v>173</v>
      </c>
      <c r="F21" s="2"/>
    </row>
    <row r="22" spans="1:6" s="89" customFormat="1" x14ac:dyDescent="0.2">
      <c r="A22" s="110">
        <v>44146</v>
      </c>
      <c r="B22" s="111">
        <v>52.17</v>
      </c>
      <c r="C22" s="161" t="s">
        <v>310</v>
      </c>
      <c r="D22" s="116" t="s">
        <v>226</v>
      </c>
      <c r="E22" s="117" t="s">
        <v>173</v>
      </c>
      <c r="F22" s="2"/>
    </row>
    <row r="23" spans="1:6" s="89" customFormat="1" x14ac:dyDescent="0.2">
      <c r="A23" s="110">
        <v>44148</v>
      </c>
      <c r="B23" s="111">
        <v>106.96</v>
      </c>
      <c r="C23" s="116" t="s">
        <v>231</v>
      </c>
      <c r="D23" s="116" t="s">
        <v>232</v>
      </c>
      <c r="E23" s="117" t="s">
        <v>179</v>
      </c>
      <c r="F23" s="2"/>
    </row>
    <row r="24" spans="1:6" s="89" customFormat="1" x14ac:dyDescent="0.2">
      <c r="A24" s="110">
        <v>44150</v>
      </c>
      <c r="B24" s="111">
        <v>49.57</v>
      </c>
      <c r="C24" s="161" t="s">
        <v>233</v>
      </c>
      <c r="D24" s="116" t="s">
        <v>230</v>
      </c>
      <c r="E24" s="117" t="s">
        <v>173</v>
      </c>
      <c r="F24" s="2"/>
    </row>
    <row r="25" spans="1:6" s="89" customFormat="1" x14ac:dyDescent="0.2">
      <c r="A25" s="110">
        <v>44174</v>
      </c>
      <c r="B25" s="111">
        <v>22.83</v>
      </c>
      <c r="C25" s="161" t="s">
        <v>239</v>
      </c>
      <c r="D25" s="161" t="s">
        <v>226</v>
      </c>
      <c r="E25" s="117" t="s">
        <v>173</v>
      </c>
      <c r="F25" s="2"/>
    </row>
    <row r="26" spans="1:6" s="89" customFormat="1" x14ac:dyDescent="0.2">
      <c r="A26" s="110">
        <v>44175</v>
      </c>
      <c r="B26" s="111">
        <v>45.65</v>
      </c>
      <c r="C26" s="161" t="s">
        <v>234</v>
      </c>
      <c r="D26" s="116" t="s">
        <v>226</v>
      </c>
      <c r="E26" s="117" t="s">
        <v>173</v>
      </c>
      <c r="F26" s="2"/>
    </row>
    <row r="27" spans="1:6" s="89" customFormat="1" x14ac:dyDescent="0.2">
      <c r="A27" s="110">
        <v>44181</v>
      </c>
      <c r="B27" s="111">
        <v>19.48</v>
      </c>
      <c r="C27" s="116" t="s">
        <v>239</v>
      </c>
      <c r="D27" s="116" t="s">
        <v>226</v>
      </c>
      <c r="E27" s="117" t="s">
        <v>173</v>
      </c>
      <c r="F27" s="2"/>
    </row>
    <row r="28" spans="1:6" s="89" customFormat="1" ht="25.5" x14ac:dyDescent="0.2">
      <c r="A28" s="110">
        <v>44216</v>
      </c>
      <c r="B28" s="111">
        <v>11.3</v>
      </c>
      <c r="C28" s="161" t="s">
        <v>238</v>
      </c>
      <c r="D28" s="116" t="s">
        <v>226</v>
      </c>
      <c r="E28" s="117" t="s">
        <v>173</v>
      </c>
      <c r="F28" s="2"/>
    </row>
    <row r="29" spans="1:6" s="89" customFormat="1" x14ac:dyDescent="0.2">
      <c r="A29" s="110">
        <v>44223</v>
      </c>
      <c r="B29" s="111">
        <v>23.48</v>
      </c>
      <c r="C29" s="161" t="s">
        <v>239</v>
      </c>
      <c r="D29" s="116" t="s">
        <v>230</v>
      </c>
      <c r="E29" s="117" t="s">
        <v>173</v>
      </c>
      <c r="F29" s="2"/>
    </row>
    <row r="30" spans="1:6" s="89" customFormat="1" x14ac:dyDescent="0.2">
      <c r="A30" s="110">
        <v>44225</v>
      </c>
      <c r="B30" s="111">
        <v>54.78</v>
      </c>
      <c r="C30" s="112" t="s">
        <v>224</v>
      </c>
      <c r="D30" s="116" t="s">
        <v>230</v>
      </c>
      <c r="E30" s="117" t="s">
        <v>173</v>
      </c>
      <c r="F30" s="2"/>
    </row>
    <row r="31" spans="1:6" s="89" customFormat="1" x14ac:dyDescent="0.2">
      <c r="A31" s="110">
        <v>44270</v>
      </c>
      <c r="B31" s="111">
        <v>61.74</v>
      </c>
      <c r="C31" s="112" t="s">
        <v>224</v>
      </c>
      <c r="D31" s="116" t="s">
        <v>232</v>
      </c>
      <c r="E31" s="117" t="s">
        <v>173</v>
      </c>
      <c r="F31" s="2"/>
    </row>
    <row r="32" spans="1:6" s="89" customFormat="1" x14ac:dyDescent="0.2">
      <c r="A32" s="110">
        <v>44274</v>
      </c>
      <c r="B32" s="111">
        <v>16.52</v>
      </c>
      <c r="C32" s="112" t="s">
        <v>311</v>
      </c>
      <c r="D32" s="116" t="s">
        <v>222</v>
      </c>
      <c r="E32" s="117" t="s">
        <v>173</v>
      </c>
      <c r="F32" s="2"/>
    </row>
    <row r="33" spans="1:6" s="89" customFormat="1" x14ac:dyDescent="0.2">
      <c r="A33" s="110">
        <v>44281</v>
      </c>
      <c r="B33" s="111">
        <v>21.74</v>
      </c>
      <c r="C33" s="116" t="s">
        <v>312</v>
      </c>
      <c r="D33" s="116" t="s">
        <v>226</v>
      </c>
      <c r="E33" s="117" t="s">
        <v>173</v>
      </c>
      <c r="F33" s="2"/>
    </row>
    <row r="34" spans="1:6" s="89" customFormat="1" x14ac:dyDescent="0.2">
      <c r="A34" s="110">
        <v>44284</v>
      </c>
      <c r="B34" s="111">
        <v>10.57</v>
      </c>
      <c r="C34" s="161" t="s">
        <v>313</v>
      </c>
      <c r="D34" s="116" t="s">
        <v>222</v>
      </c>
      <c r="E34" s="117" t="s">
        <v>173</v>
      </c>
      <c r="F34" s="2"/>
    </row>
    <row r="35" spans="1:6" s="89" customFormat="1" x14ac:dyDescent="0.2">
      <c r="A35" s="110">
        <v>44299</v>
      </c>
      <c r="B35" s="111">
        <v>76.52</v>
      </c>
      <c r="C35" s="116" t="s">
        <v>314</v>
      </c>
      <c r="D35" s="116" t="s">
        <v>242</v>
      </c>
      <c r="E35" s="117" t="s">
        <v>173</v>
      </c>
      <c r="F35" s="2"/>
    </row>
    <row r="36" spans="1:6" s="89" customFormat="1" x14ac:dyDescent="0.2">
      <c r="A36" s="114">
        <v>44313</v>
      </c>
      <c r="B36" s="111">
        <v>20.87</v>
      </c>
      <c r="C36" s="161" t="s">
        <v>315</v>
      </c>
      <c r="D36" s="116" t="s">
        <v>226</v>
      </c>
      <c r="E36" s="117" t="s">
        <v>173</v>
      </c>
      <c r="F36" s="2"/>
    </row>
    <row r="37" spans="1:6" s="89" customFormat="1" x14ac:dyDescent="0.2">
      <c r="A37" s="114">
        <v>44313</v>
      </c>
      <c r="B37" s="111">
        <v>35.479999999999997</v>
      </c>
      <c r="C37" s="161" t="s">
        <v>243</v>
      </c>
      <c r="D37" s="116" t="s">
        <v>227</v>
      </c>
      <c r="E37" s="117" t="s">
        <v>173</v>
      </c>
      <c r="F37" s="2"/>
    </row>
    <row r="38" spans="1:6" s="89" customFormat="1" x14ac:dyDescent="0.2">
      <c r="A38" s="114">
        <v>44315</v>
      </c>
      <c r="B38" s="111">
        <v>26.09</v>
      </c>
      <c r="C38" s="112" t="s">
        <v>224</v>
      </c>
      <c r="D38" s="161" t="s">
        <v>227</v>
      </c>
      <c r="E38" s="117" t="s">
        <v>173</v>
      </c>
      <c r="F38" s="2"/>
    </row>
    <row r="39" spans="1:6" s="89" customFormat="1" x14ac:dyDescent="0.2">
      <c r="A39" s="114">
        <v>44321</v>
      </c>
      <c r="B39" s="111">
        <v>72.17</v>
      </c>
      <c r="C39" s="161" t="s">
        <v>316</v>
      </c>
      <c r="D39" s="161" t="s">
        <v>227</v>
      </c>
      <c r="E39" s="117" t="s">
        <v>173</v>
      </c>
      <c r="F39" s="2"/>
    </row>
    <row r="40" spans="1:6" s="89" customFormat="1" x14ac:dyDescent="0.2">
      <c r="A40" s="114">
        <v>44323</v>
      </c>
      <c r="B40" s="111">
        <v>25.65</v>
      </c>
      <c r="C40" s="161" t="s">
        <v>317</v>
      </c>
      <c r="D40" s="116" t="s">
        <v>227</v>
      </c>
      <c r="E40" s="117" t="s">
        <v>173</v>
      </c>
      <c r="F40" s="2"/>
    </row>
    <row r="41" spans="1:6" s="89" customFormat="1" ht="25.5" x14ac:dyDescent="0.2">
      <c r="A41" s="114">
        <v>44335</v>
      </c>
      <c r="B41" s="111">
        <v>33.909999999999997</v>
      </c>
      <c r="C41" s="161" t="s">
        <v>318</v>
      </c>
      <c r="D41" s="116" t="s">
        <v>244</v>
      </c>
      <c r="E41" s="117" t="s">
        <v>173</v>
      </c>
      <c r="F41" s="2"/>
    </row>
    <row r="42" spans="1:6" s="89" customFormat="1" x14ac:dyDescent="0.2">
      <c r="A42" s="114"/>
      <c r="B42" s="111"/>
      <c r="C42" s="161"/>
      <c r="D42" s="116"/>
      <c r="E42" s="117"/>
      <c r="F42" s="2"/>
    </row>
    <row r="43" spans="1:6" s="89" customFormat="1" x14ac:dyDescent="0.2">
      <c r="A43" s="114"/>
      <c r="B43" s="111"/>
      <c r="C43" s="161"/>
      <c r="D43" s="116"/>
      <c r="E43" s="117"/>
      <c r="F43" s="2"/>
    </row>
    <row r="44" spans="1:6" s="89" customFormat="1" x14ac:dyDescent="0.2">
      <c r="A44" s="114"/>
      <c r="B44" s="111"/>
      <c r="C44" s="116"/>
      <c r="D44" s="116"/>
      <c r="E44" s="117"/>
      <c r="F44" s="2"/>
    </row>
    <row r="45" spans="1:6" s="89" customFormat="1" x14ac:dyDescent="0.2">
      <c r="A45" s="114"/>
      <c r="B45" s="111"/>
      <c r="C45" s="161"/>
      <c r="D45" s="116"/>
      <c r="E45" s="117"/>
      <c r="F45" s="2"/>
    </row>
    <row r="46" spans="1:6" s="89" customFormat="1" x14ac:dyDescent="0.2">
      <c r="A46" s="114"/>
      <c r="B46" s="111"/>
      <c r="C46" s="161"/>
      <c r="D46" s="116"/>
      <c r="E46" s="117"/>
      <c r="F46" s="2"/>
    </row>
    <row r="47" spans="1:6" s="89" customFormat="1" x14ac:dyDescent="0.2">
      <c r="A47" s="114"/>
      <c r="B47" s="111"/>
      <c r="C47" s="161"/>
      <c r="D47" s="116"/>
      <c r="E47" s="117"/>
      <c r="F47" s="2"/>
    </row>
    <row r="48" spans="1:6" s="89" customFormat="1" x14ac:dyDescent="0.2">
      <c r="A48" s="114"/>
      <c r="B48" s="111"/>
      <c r="C48" s="116"/>
      <c r="D48" s="116"/>
      <c r="E48" s="117"/>
      <c r="F48" s="2"/>
    </row>
    <row r="49" spans="1:6" s="89" customFormat="1" x14ac:dyDescent="0.2">
      <c r="A49" s="114"/>
      <c r="B49" s="111"/>
      <c r="C49" s="116"/>
      <c r="D49" s="116"/>
      <c r="E49" s="117"/>
      <c r="F49" s="2"/>
    </row>
    <row r="50" spans="1:6" s="89" customFormat="1" x14ac:dyDescent="0.2">
      <c r="A50" s="114"/>
      <c r="B50" s="111"/>
      <c r="C50" s="161"/>
      <c r="D50" s="116"/>
      <c r="E50" s="117"/>
      <c r="F50" s="2"/>
    </row>
    <row r="51" spans="1:6" s="89" customFormat="1" x14ac:dyDescent="0.2">
      <c r="A51" s="114"/>
      <c r="B51" s="111"/>
      <c r="C51" s="116"/>
      <c r="D51" s="116"/>
      <c r="E51" s="117"/>
      <c r="F51" s="2"/>
    </row>
    <row r="52" spans="1:6" s="89" customFormat="1" x14ac:dyDescent="0.2">
      <c r="A52" s="114"/>
      <c r="B52" s="111"/>
      <c r="C52" s="161"/>
      <c r="D52" s="116"/>
      <c r="E52" s="117"/>
      <c r="F52" s="2"/>
    </row>
    <row r="53" spans="1:6" s="89" customFormat="1" x14ac:dyDescent="0.2">
      <c r="A53" s="114"/>
      <c r="B53" s="111"/>
      <c r="C53" s="116"/>
      <c r="D53" s="116"/>
      <c r="E53" s="117"/>
      <c r="F53" s="2"/>
    </row>
    <row r="54" spans="1:6" s="89" customFormat="1" x14ac:dyDescent="0.2">
      <c r="A54" s="114"/>
      <c r="B54" s="111"/>
      <c r="C54" s="116"/>
      <c r="D54" s="116"/>
      <c r="E54" s="117"/>
      <c r="F54" s="2"/>
    </row>
    <row r="55" spans="1:6" s="89" customFormat="1" x14ac:dyDescent="0.2">
      <c r="A55" s="114"/>
      <c r="B55" s="111"/>
      <c r="C55" s="116"/>
      <c r="D55" s="116"/>
      <c r="E55" s="117"/>
      <c r="F55" s="2"/>
    </row>
    <row r="56" spans="1:6" s="89" customFormat="1" x14ac:dyDescent="0.2">
      <c r="A56" s="114"/>
      <c r="B56" s="111"/>
      <c r="C56" s="116"/>
      <c r="D56" s="116"/>
      <c r="E56" s="117"/>
      <c r="F56" s="2"/>
    </row>
    <row r="57" spans="1:6" s="89" customFormat="1" x14ac:dyDescent="0.2">
      <c r="A57" s="114"/>
      <c r="B57" s="111"/>
      <c r="C57" s="116"/>
      <c r="D57" s="116"/>
      <c r="E57" s="117"/>
      <c r="F57" s="2"/>
    </row>
    <row r="58" spans="1:6" s="89" customFormat="1" ht="11.25" hidden="1" customHeight="1" x14ac:dyDescent="0.2">
      <c r="A58" s="110"/>
      <c r="B58" s="111"/>
      <c r="C58" s="116"/>
      <c r="D58" s="116"/>
      <c r="E58" s="117"/>
      <c r="F58" s="2"/>
    </row>
    <row r="59" spans="1:6" ht="34.5" customHeight="1" x14ac:dyDescent="0.2">
      <c r="A59" s="90" t="s">
        <v>129</v>
      </c>
      <c r="B59" s="102">
        <f>SUM(B11:B58)</f>
        <v>2508.3299999999995</v>
      </c>
      <c r="C59" s="123" t="str">
        <f>IF(SUBTOTAL(3,B11:B58)=SUBTOTAL(103,B11:B58),'Summary and sign-off'!$A$47,'Summary and sign-off'!$A$48)</f>
        <v>Check - there are no hidden rows with data</v>
      </c>
      <c r="D59" s="172" t="str">
        <f>IF('Summary and sign-off'!F57='Summary and sign-off'!F53,'Summary and sign-off'!A50,'Summary and sign-off'!A49)</f>
        <v>Check - each entry provides sufficient information</v>
      </c>
      <c r="E59" s="172"/>
      <c r="F59" s="2"/>
    </row>
    <row r="60" spans="1:6" x14ac:dyDescent="0.2">
      <c r="A60" s="23"/>
      <c r="B60" s="22"/>
      <c r="C60" s="22"/>
      <c r="D60" s="22"/>
      <c r="E60" s="22"/>
      <c r="F60" s="40"/>
    </row>
    <row r="61" spans="1:6" x14ac:dyDescent="0.2">
      <c r="A61" s="23" t="s">
        <v>8</v>
      </c>
      <c r="B61" s="24"/>
      <c r="C61" s="29"/>
      <c r="D61" s="22"/>
      <c r="E61" s="22"/>
      <c r="F61" s="40"/>
    </row>
    <row r="62" spans="1:6" ht="12.75" customHeight="1" x14ac:dyDescent="0.2">
      <c r="A62" s="25" t="s">
        <v>160</v>
      </c>
      <c r="B62" s="25"/>
      <c r="C62" s="25"/>
      <c r="D62" s="25"/>
      <c r="E62" s="25"/>
      <c r="F62" s="40"/>
    </row>
    <row r="63" spans="1:6" x14ac:dyDescent="0.2">
      <c r="A63" s="25" t="s">
        <v>159</v>
      </c>
      <c r="B63" s="33"/>
      <c r="C63" s="45"/>
      <c r="D63" s="46"/>
      <c r="E63" s="46"/>
      <c r="F63" s="40"/>
    </row>
    <row r="64" spans="1:6" x14ac:dyDescent="0.2">
      <c r="A64" s="25" t="s">
        <v>157</v>
      </c>
      <c r="B64" s="27"/>
      <c r="C64" s="28"/>
      <c r="D64" s="28"/>
      <c r="E64" s="28"/>
      <c r="F64" s="29"/>
    </row>
    <row r="65" spans="1:6" x14ac:dyDescent="0.2">
      <c r="A65" s="33" t="s">
        <v>13</v>
      </c>
      <c r="B65" s="33"/>
      <c r="C65" s="45"/>
      <c r="D65" s="45"/>
      <c r="E65" s="45"/>
      <c r="F65" s="40"/>
    </row>
    <row r="66" spans="1:6" ht="12.75" customHeight="1" x14ac:dyDescent="0.2">
      <c r="A66" s="33" t="s">
        <v>166</v>
      </c>
      <c r="B66" s="33"/>
      <c r="C66" s="47"/>
      <c r="D66" s="47"/>
      <c r="E66" s="35"/>
      <c r="F66" s="40"/>
    </row>
    <row r="67" spans="1:6" x14ac:dyDescent="0.2">
      <c r="A67" s="22"/>
      <c r="B67" s="22"/>
      <c r="C67" s="22"/>
      <c r="D67" s="22"/>
      <c r="E67" s="22"/>
      <c r="F67" s="40"/>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sheetData>
  <sheetProtection sheet="1" formatCells="0" insertRows="0" deleteRows="0"/>
  <mergeCells count="10">
    <mergeCell ref="D59:E59"/>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58" xr:uid="{00000000-0002-0000-03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B11:B58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3" sqref="C13"/>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8" t="s">
        <v>6</v>
      </c>
      <c r="B1" s="168"/>
      <c r="C1" s="168"/>
      <c r="D1" s="168"/>
      <c r="E1" s="168"/>
      <c r="F1" s="26"/>
    </row>
    <row r="2" spans="1:6" ht="21" customHeight="1" x14ac:dyDescent="0.2">
      <c r="A2" s="4" t="s">
        <v>2</v>
      </c>
      <c r="B2" s="171" t="str">
        <f>'Summary and sign-off'!B2:F2</f>
        <v>Arts Council of New Zealand Toi aotearoa (Creative New Zealand)</v>
      </c>
      <c r="C2" s="171"/>
      <c r="D2" s="171"/>
      <c r="E2" s="171"/>
      <c r="F2" s="26"/>
    </row>
    <row r="3" spans="1:6" ht="21" customHeight="1" x14ac:dyDescent="0.2">
      <c r="A3" s="4" t="s">
        <v>3</v>
      </c>
      <c r="B3" s="171" t="str">
        <f>'Summary and sign-off'!B3:F3</f>
        <v>Stephen Wainwright</v>
      </c>
      <c r="C3" s="171"/>
      <c r="D3" s="171"/>
      <c r="E3" s="171"/>
      <c r="F3" s="26"/>
    </row>
    <row r="4" spans="1:6" ht="21" customHeight="1" x14ac:dyDescent="0.2">
      <c r="A4" s="4" t="s">
        <v>77</v>
      </c>
      <c r="B4" s="171">
        <f>'Summary and sign-off'!B4:F4</f>
        <v>44013</v>
      </c>
      <c r="C4" s="171"/>
      <c r="D4" s="171"/>
      <c r="E4" s="171"/>
      <c r="F4" s="26"/>
    </row>
    <row r="5" spans="1:6" ht="21" customHeight="1" x14ac:dyDescent="0.2">
      <c r="A5" s="4" t="s">
        <v>78</v>
      </c>
      <c r="B5" s="171">
        <f>'Summary and sign-off'!B5:F5</f>
        <v>44377</v>
      </c>
      <c r="C5" s="171"/>
      <c r="D5" s="171"/>
      <c r="E5" s="171"/>
      <c r="F5" s="26"/>
    </row>
    <row r="6" spans="1:6" ht="21" customHeight="1" x14ac:dyDescent="0.2">
      <c r="A6" s="4" t="s">
        <v>29</v>
      </c>
      <c r="B6" s="166" t="s">
        <v>28</v>
      </c>
      <c r="C6" s="166"/>
      <c r="D6" s="166"/>
      <c r="E6" s="166"/>
      <c r="F6" s="36"/>
    </row>
    <row r="7" spans="1:6" ht="21" customHeight="1" x14ac:dyDescent="0.2">
      <c r="A7" s="4" t="s">
        <v>104</v>
      </c>
      <c r="B7" s="166" t="s">
        <v>116</v>
      </c>
      <c r="C7" s="166"/>
      <c r="D7" s="166"/>
      <c r="E7" s="166"/>
      <c r="F7" s="36"/>
    </row>
    <row r="8" spans="1:6" ht="35.25" customHeight="1" x14ac:dyDescent="0.2">
      <c r="A8" s="175" t="s">
        <v>0</v>
      </c>
      <c r="B8" s="175"/>
      <c r="C8" s="182"/>
      <c r="D8" s="182"/>
      <c r="E8" s="182"/>
      <c r="F8" s="26"/>
    </row>
    <row r="9" spans="1:6" ht="35.25" customHeight="1" x14ac:dyDescent="0.2">
      <c r="A9" s="183" t="s">
        <v>127</v>
      </c>
      <c r="B9" s="184"/>
      <c r="C9" s="184"/>
      <c r="D9" s="184"/>
      <c r="E9" s="184"/>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v>44271</v>
      </c>
      <c r="B12" s="111">
        <v>26.09</v>
      </c>
      <c r="C12" s="116" t="s">
        <v>172</v>
      </c>
      <c r="D12" s="116" t="s">
        <v>171</v>
      </c>
      <c r="E12" s="117" t="s">
        <v>173</v>
      </c>
      <c r="F12" s="3"/>
    </row>
    <row r="13" spans="1:6" s="89" customFormat="1" x14ac:dyDescent="0.2">
      <c r="A13" s="114">
        <v>44245</v>
      </c>
      <c r="B13" s="111">
        <v>65.22</v>
      </c>
      <c r="C13" s="116" t="s">
        <v>175</v>
      </c>
      <c r="D13" s="116" t="s">
        <v>176</v>
      </c>
      <c r="E13" s="117" t="s">
        <v>177</v>
      </c>
      <c r="F13" s="3"/>
    </row>
    <row r="14" spans="1:6" s="89" customFormat="1" x14ac:dyDescent="0.2">
      <c r="A14" s="114"/>
      <c r="B14" s="111"/>
      <c r="C14" s="116"/>
      <c r="D14" s="116"/>
      <c r="E14" s="117"/>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4"/>
      <c r="B20" s="111"/>
      <c r="C20" s="116"/>
      <c r="D20" s="116"/>
      <c r="E20" s="117"/>
      <c r="F20" s="3"/>
    </row>
    <row r="21" spans="1:6" s="89" customFormat="1" x14ac:dyDescent="0.2">
      <c r="A21" s="114"/>
      <c r="B21" s="111"/>
      <c r="C21" s="116"/>
      <c r="D21" s="116"/>
      <c r="E21" s="117"/>
      <c r="F21" s="3"/>
    </row>
    <row r="22" spans="1:6" s="89" customFormat="1" x14ac:dyDescent="0.2">
      <c r="A22" s="110"/>
      <c r="B22" s="111"/>
      <c r="C22" s="116"/>
      <c r="D22" s="116"/>
      <c r="E22" s="117"/>
      <c r="F22" s="3"/>
    </row>
    <row r="23" spans="1:6" s="89" customFormat="1" x14ac:dyDescent="0.2">
      <c r="A23" s="110"/>
      <c r="B23" s="111"/>
      <c r="C23" s="116"/>
      <c r="D23" s="116"/>
      <c r="E23" s="117"/>
      <c r="F23" s="3"/>
    </row>
    <row r="24" spans="1:6" s="89" customFormat="1" hidden="1" x14ac:dyDescent="0.2">
      <c r="A24" s="110"/>
      <c r="B24" s="111"/>
      <c r="C24" s="116"/>
      <c r="D24" s="116"/>
      <c r="E24" s="117"/>
      <c r="F24" s="3"/>
    </row>
    <row r="25" spans="1:6" ht="34.5" customHeight="1" x14ac:dyDescent="0.2">
      <c r="A25" s="90" t="s">
        <v>136</v>
      </c>
      <c r="B25" s="102">
        <f>SUM(B11:B24)</f>
        <v>91.31</v>
      </c>
      <c r="C25" s="123" t="str">
        <f>IF(SUBTOTAL(3,B11:B24)=SUBTOTAL(103,B11:B24),'Summary and sign-off'!$A$47,'Summary and sign-off'!$A$48)</f>
        <v>Check - there are no hidden rows with data</v>
      </c>
      <c r="D25" s="172" t="str">
        <f>IF('Summary and sign-off'!F58='Summary and sign-off'!F53,'Summary and sign-off'!A50,'Summary and sign-off'!A49)</f>
        <v>Check - each entry provides sufficient information</v>
      </c>
      <c r="E25" s="172"/>
      <c r="F25" s="39"/>
    </row>
    <row r="26" spans="1:6" ht="14.1" customHeight="1" x14ac:dyDescent="0.2">
      <c r="A26" s="40"/>
      <c r="B26" s="29"/>
      <c r="C26" s="22"/>
      <c r="D26" s="22"/>
      <c r="E26" s="22"/>
      <c r="F26" s="26"/>
    </row>
    <row r="27" spans="1:6" x14ac:dyDescent="0.2">
      <c r="A27" s="23" t="s">
        <v>7</v>
      </c>
      <c r="B27" s="22"/>
      <c r="C27" s="22"/>
      <c r="D27" s="22"/>
      <c r="E27" s="22"/>
      <c r="F27" s="26"/>
    </row>
    <row r="28" spans="1:6" ht="12.6" customHeight="1" x14ac:dyDescent="0.2">
      <c r="A28" s="25" t="s">
        <v>50</v>
      </c>
      <c r="B28" s="22"/>
      <c r="C28" s="22"/>
      <c r="D28" s="22"/>
      <c r="E28" s="22"/>
      <c r="F28" s="26"/>
    </row>
    <row r="29" spans="1:6" x14ac:dyDescent="0.2">
      <c r="A29" s="25" t="s">
        <v>157</v>
      </c>
      <c r="B29" s="27"/>
      <c r="C29" s="28"/>
      <c r="D29" s="28"/>
      <c r="E29" s="28"/>
      <c r="F29" s="29"/>
    </row>
    <row r="30" spans="1:6" x14ac:dyDescent="0.2">
      <c r="A30" s="33" t="s">
        <v>13</v>
      </c>
      <c r="B30" s="34"/>
      <c r="C30" s="29"/>
      <c r="D30" s="29"/>
      <c r="E30" s="29"/>
      <c r="F30" s="29"/>
    </row>
    <row r="31" spans="1:6" ht="12.75" customHeight="1" x14ac:dyDescent="0.2">
      <c r="A31" s="33" t="s">
        <v>166</v>
      </c>
      <c r="B31" s="41"/>
      <c r="C31" s="35"/>
      <c r="D31" s="35"/>
      <c r="E31" s="35"/>
      <c r="F31" s="35"/>
    </row>
    <row r="32" spans="1:6" x14ac:dyDescent="0.2">
      <c r="A32" s="40"/>
      <c r="B32" s="42"/>
      <c r="C32" s="22"/>
      <c r="D32" s="22"/>
      <c r="E32" s="22"/>
      <c r="F32" s="40"/>
    </row>
    <row r="33" spans="1:6" hidden="1" x14ac:dyDescent="0.2">
      <c r="A33" s="22"/>
      <c r="B33" s="22"/>
      <c r="C33" s="22"/>
      <c r="D33" s="22"/>
      <c r="E33" s="40"/>
    </row>
    <row r="34" spans="1:6" ht="12.75" hidden="1" customHeight="1" x14ac:dyDescent="0.2"/>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14" sqref="B14"/>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8" t="s">
        <v>32</v>
      </c>
      <c r="B1" s="168"/>
      <c r="C1" s="168"/>
      <c r="D1" s="168"/>
      <c r="E1" s="168"/>
      <c r="F1" s="168"/>
    </row>
    <row r="2" spans="1:6" ht="21" customHeight="1" x14ac:dyDescent="0.2">
      <c r="A2" s="4" t="s">
        <v>2</v>
      </c>
      <c r="B2" s="171" t="str">
        <f>'Summary and sign-off'!B2:F2</f>
        <v>Arts Council of New Zealand Toi aotearoa (Creative New Zealand)</v>
      </c>
      <c r="C2" s="171"/>
      <c r="D2" s="171"/>
      <c r="E2" s="171"/>
      <c r="F2" s="171"/>
    </row>
    <row r="3" spans="1:6" ht="21" customHeight="1" x14ac:dyDescent="0.2">
      <c r="A3" s="4" t="s">
        <v>3</v>
      </c>
      <c r="B3" s="171" t="str">
        <f>'Summary and sign-off'!B3:F3</f>
        <v>Stephen Wainwright</v>
      </c>
      <c r="C3" s="171"/>
      <c r="D3" s="171"/>
      <c r="E3" s="171"/>
      <c r="F3" s="171"/>
    </row>
    <row r="4" spans="1:6" ht="21" customHeight="1" x14ac:dyDescent="0.2">
      <c r="A4" s="4" t="s">
        <v>77</v>
      </c>
      <c r="B4" s="171">
        <f>'Summary and sign-off'!B4:F4</f>
        <v>44013</v>
      </c>
      <c r="C4" s="171"/>
      <c r="D4" s="171"/>
      <c r="E4" s="171"/>
      <c r="F4" s="171"/>
    </row>
    <row r="5" spans="1:6" ht="21" customHeight="1" x14ac:dyDescent="0.2">
      <c r="A5" s="4" t="s">
        <v>78</v>
      </c>
      <c r="B5" s="171">
        <f>'Summary and sign-off'!B5:F5</f>
        <v>44377</v>
      </c>
      <c r="C5" s="171"/>
      <c r="D5" s="171"/>
      <c r="E5" s="171"/>
      <c r="F5" s="171"/>
    </row>
    <row r="6" spans="1:6" ht="21" customHeight="1" x14ac:dyDescent="0.2">
      <c r="A6" s="4" t="s">
        <v>167</v>
      </c>
      <c r="B6" s="166" t="s">
        <v>28</v>
      </c>
      <c r="C6" s="166"/>
      <c r="D6" s="166"/>
      <c r="E6" s="166"/>
      <c r="F6" s="166"/>
    </row>
    <row r="7" spans="1:6" ht="21" customHeight="1" x14ac:dyDescent="0.2">
      <c r="A7" s="4" t="s">
        <v>104</v>
      </c>
      <c r="B7" s="166" t="s">
        <v>116</v>
      </c>
      <c r="C7" s="166"/>
      <c r="D7" s="166"/>
      <c r="E7" s="166"/>
      <c r="F7" s="166"/>
    </row>
    <row r="8" spans="1:6" ht="36" customHeight="1" x14ac:dyDescent="0.2">
      <c r="A8" s="175" t="s">
        <v>52</v>
      </c>
      <c r="B8" s="175"/>
      <c r="C8" s="175"/>
      <c r="D8" s="175"/>
      <c r="E8" s="175"/>
      <c r="F8" s="175"/>
    </row>
    <row r="9" spans="1:6" ht="36" customHeight="1" x14ac:dyDescent="0.2">
      <c r="A9" s="183" t="s">
        <v>134</v>
      </c>
      <c r="B9" s="184"/>
      <c r="C9" s="184"/>
      <c r="D9" s="184"/>
      <c r="E9" s="184"/>
      <c r="F9" s="184"/>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c r="C12" s="122"/>
      <c r="D12" s="119"/>
      <c r="E12" s="118"/>
      <c r="F12" s="120"/>
    </row>
    <row r="13" spans="1:6" s="89" customFormat="1" x14ac:dyDescent="0.2">
      <c r="A13" s="114"/>
      <c r="B13" s="119" t="s">
        <v>319</v>
      </c>
      <c r="C13" s="122"/>
      <c r="D13" s="119"/>
      <c r="E13" s="118"/>
      <c r="F13" s="120"/>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0</v>
      </c>
      <c r="D25" s="131" t="str">
        <f>IF(SUBTOTAL(3,C11:C24)=SUBTOTAL(103,C11:C24),'Summary and sign-off'!$A$47,'Summary and sign-off'!$A$48)</f>
        <v>Check - there are no hidden rows with data</v>
      </c>
      <c r="E25" s="185" t="str">
        <f>IF('Summary and sign-off'!F59='Summary and sign-off'!F53,'Summary and sign-off'!A51,'Summary and sign-off'!A49)</f>
        <v>Not all lines have an entry for "Description", "Was the gift accepted?" and "Estimated value in NZ$"</v>
      </c>
      <c r="F25" s="185"/>
      <c r="G25" s="89"/>
    </row>
    <row r="26" spans="1:7" ht="25.5" customHeight="1" x14ac:dyDescent="0.25">
      <c r="A26" s="94"/>
      <c r="B26" s="95" t="s">
        <v>36</v>
      </c>
      <c r="C26" s="96">
        <f>COUNTIF(C11:C24,'Summary and sign-off'!A44)</f>
        <v>0</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2165527-d881-4234-97f9-ee139a3f0c3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Angus Evison</cp:lastModifiedBy>
  <cp:lastPrinted>2020-07-20T03:31:07Z</cp:lastPrinted>
  <dcterms:created xsi:type="dcterms:W3CDTF">2010-10-17T20:59:02Z</dcterms:created>
  <dcterms:modified xsi:type="dcterms:W3CDTF">2021-08-06T00:21:51Z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