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d.govt.nz\dfs\personal\homedrive\PRRA\HarrisL7\My Documents\Website updates\Corporate\"/>
    </mc:Choice>
  </mc:AlternateContent>
  <bookViews>
    <workbookView xWindow="0" yWindow="0" windowWidth="28800" windowHeight="12030" firstSheet="1"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expenses'!$A$1:$E$43</definedName>
    <definedName name="_xlnm.Print_Area" localSheetId="5">'Gifts and benefits'!$A$1:$F$25</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Travel!$A$1:$E$107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2" i="1" l="1"/>
  <c r="B64" i="1"/>
  <c r="B69" i="1"/>
  <c r="B78" i="1"/>
  <c r="B83" i="1"/>
  <c r="B82" i="1"/>
  <c r="B86" i="1"/>
  <c r="B21" i="1" l="1"/>
  <c r="B33" i="1"/>
  <c r="B41" i="1"/>
  <c r="B58" i="1"/>
  <c r="D14" i="4" l="1"/>
  <c r="C37" i="3"/>
  <c r="C14" i="2"/>
  <c r="C89" i="1"/>
  <c r="C96" i="1"/>
  <c r="C15" i="1"/>
  <c r="B6" i="13" l="1"/>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37" i="3" s="1"/>
  <c r="F57" i="13"/>
  <c r="D96" i="1" s="1"/>
  <c r="F56" i="13"/>
  <c r="D89" i="1" s="1"/>
  <c r="F55" i="13"/>
  <c r="D15" i="1" s="1"/>
  <c r="C13" i="13"/>
  <c r="C12" i="13"/>
  <c r="C11" i="13"/>
  <c r="C16" i="13" l="1"/>
  <c r="C17" i="13"/>
  <c r="B5" i="4" l="1"/>
  <c r="B4" i="4"/>
  <c r="B5" i="3"/>
  <c r="B4" i="3"/>
  <c r="B5" i="2"/>
  <c r="B4" i="2"/>
  <c r="B5" i="1"/>
  <c r="B4" i="1"/>
  <c r="C15" i="13" l="1"/>
  <c r="F12" i="13" l="1"/>
  <c r="C14" i="4"/>
  <c r="F11" i="13" s="1"/>
  <c r="F13" i="13" l="1"/>
  <c r="B96" i="1"/>
  <c r="B17" i="13" s="1"/>
  <c r="B89" i="1"/>
  <c r="B16" i="13" s="1"/>
  <c r="B15" i="1"/>
  <c r="B15" i="13" s="1"/>
  <c r="B37" i="3" l="1"/>
  <c r="B13" i="13" s="1"/>
  <c r="B14" i="2"/>
  <c r="B12" i="13" s="1"/>
  <c r="B11" i="13" l="1"/>
  <c r="B98"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8" authorId="0" shapeId="0">
      <text>
        <r>
          <rPr>
            <sz val="9"/>
            <color indexed="81"/>
            <rFont val="Tahoma"/>
            <family val="2"/>
          </rPr>
          <t xml:space="preserve">
Insert additional rows as needed:
- 'right click' on a row number (left of screen)
- select 'Insert' (this will insert a row above it)
</t>
        </r>
      </text>
    </comment>
    <comment ref="A9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<sst xmlns="http://schemas.openxmlformats.org/spreadsheetml/2006/main" count="435" uniqueCount="252">
  <si>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</si>
  <si>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</si>
  <si>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</si>
  <si>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</si>
  <si>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</si>
  <si>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</si>
  <si>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</si>
  <si>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</si>
  <si>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</si>
  <si>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</si>
  <si>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</si>
  <si>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</si>
  <si>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</si>
  <si>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</si>
  <si>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</si>
  <si>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</si>
  <si>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</si>
  <si>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</si>
  <si>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</si>
  <si>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</si>
  <si>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</si>
  <si>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</si>
  <si>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</si>
  <si>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</si>
  <si>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</si>
  <si>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</si>
  <si>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</si>
  <si>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</si>
  <si>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</si>
  <si>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</si>
  <si>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</si>
  <si>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</si>
  <si>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</si>
  <si>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</si>
  <si>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</si>
  <si>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</si>
  <si>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</si>
  <si>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</si>
  <si>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</si>
  <si>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</si>
  <si>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</si>
  <si>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</si>
  <si>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</si>
  <si>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</si>
  <si>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</si>
  <si>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</si>
  <si>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</si>
  <si>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</si>
  <si>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</si>
  <si>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</si>
  <si>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</si>
  <si>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</si>
  <si>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</si>
  <si>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</si>
  <si>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</si>
  <si>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</si>
  <si>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</si>
  <si>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</si>
  <si>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</si>
  <si>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</si>
  <si>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</si>
  <si>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</si>
  <si>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</si>
  <si>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</si>
  <si>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</si>
  <si>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</si>
  <si>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</si>
  <si>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</si>
  <si>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</si>
  <si>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</si>
  <si>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</si>
  <si>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</si>
  <si>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</si>
  <si>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</si>
  <si>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</si>
  <si>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</si>
  <si>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</si>
  <si>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</si>
  <si>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</si>
  <si>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</si>
  <si>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</si>
  <si>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</si>
  <si>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</si>
  <si>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</si>
  <si>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</si>
  <si>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</si>
  <si>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</si>
  <si>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</si>
  <si>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</si>
  <si>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</si>
  <si>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</si>
  <si>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</si>
  <si>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</si>
  <si>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</si>
  <si>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</si>
  <si>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</si>
  <si>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</si>
  <si>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</si>
  <si>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</si>
  <si>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</si>
  <si>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</si>
  <si>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</si>
  <si>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</si>
  <si>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</si>
  <si>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</si>
  <si>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</si>
  <si>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</si>
  <si>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</si>
  <si>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</si>
  <si>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</si>
  <si>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</si>
  <si>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</si>
  <si>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</si>
  <si>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</si>
  <si>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</si>
  <si>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</si>
  <si>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</si>
  <si>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</si>
  <si>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</si>
  <si>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</si>
  <si>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</si>
  <si>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</si>
  <si>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</si>
  <si>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</si>
  <si>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</si>
  <si>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</si>
  <si>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</si>
  <si>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</si>
  <si>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</si>
  <si>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</si>
  <si>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</si>
  <si>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</si>
  <si>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</si>
  <si>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</si>
  <si>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</si>
  <si>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</si>
  <si>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</si>
  <si>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</si>
  <si>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</si>
  <si>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</si>
  <si>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</si>
  <si>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</si>
  <si>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</si>
  <si>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</si>
  <si>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</si>
  <si>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</si>
  <si>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</si>
  <si>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</si>
  <si>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</si>
  <si>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</si>
  <si>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</si>
  <si>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</si>
  <si>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</si>
  <si>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</si>
  <si>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</si>
  <si>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</si>
  <si>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</si>
  <si>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</si>
  <si>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</si>
  <si>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</si>
  <si>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</si>
  <si>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</si>
  <si>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</si>
  <si>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</si>
  <si>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</si>
  <si>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</si>
  <si>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</si>
  <si>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</si>
  <si>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</si>
  <si>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Pike River Recovery Agency</t>
  </si>
  <si>
    <t>Dave Gawn</t>
  </si>
  <si>
    <t xml:space="preserve">Travel to the West Coast after meeting with new opposition Minister, to attend a Risk Assessment </t>
  </si>
  <si>
    <t xml:space="preserve">Travel to the West Coast, Meetings at Pike River Mine site visit by NZ Police Police Assistant Commissioners </t>
  </si>
  <si>
    <t>Travel to West Coast, Meetings with Police Assistant Commissioners and Pike River Families.</t>
  </si>
  <si>
    <t>Rental car for 12-25 March trip</t>
  </si>
  <si>
    <t>Travel to West Coast for Pike River Families Committee meeting with Minister Little hosted by Pike River Recovery Agency</t>
  </si>
  <si>
    <t xml:space="preserve">Airfares including booking fees: AirNZ Seat and Bag (one-way flight between Hokitika and Wellington) </t>
  </si>
  <si>
    <t xml:space="preserve">Airfares including booking fees: AirNZ Seat and Bag (one-way flight between Wellington and Hokitika) </t>
  </si>
  <si>
    <t xml:space="preserve">Airfares including booking fees: Sounds Air Seat and Bag (one-way between Westport and Wellington), AirNZ Seat and Bag (one-way flight between Wellington and Christchurch) </t>
  </si>
  <si>
    <t>Airfares including booking fees: Sounds Air Seat and Bag (one-way between Westport and Wellington)</t>
  </si>
  <si>
    <t xml:space="preserve">Rental car only </t>
  </si>
  <si>
    <t xml:space="preserve">Airfares including booking fees: AirNZ Seat and Bag (one-way flight between Wellington and Christchurch) </t>
  </si>
  <si>
    <t xml:space="preserve">Rental car (return Greymouth to Christchurch) </t>
  </si>
  <si>
    <t>Airfares including booking fees: AirNZ Seat and Bag (return flight between Hokitika and Wellington)</t>
  </si>
  <si>
    <t>Wellington</t>
  </si>
  <si>
    <t>Greymouth</t>
  </si>
  <si>
    <t>Chirstchurch</t>
  </si>
  <si>
    <t>Ferry crossing including booking fees: Picton to Wellington return</t>
  </si>
  <si>
    <t xml:space="preserve">Airfares including booking fees: Sounds Air Seat and Bag (one-way between Westport and Wellington) 
Ferry crossing including booking fees: one way Picton to Wellington </t>
  </si>
  <si>
    <t>Rental car</t>
  </si>
  <si>
    <t xml:space="preserve">Rental car </t>
  </si>
  <si>
    <t xml:space="preserve">Airfares including booking fees: AirNZ Seat and Bag (one way flight between Christchurch and Wellington), </t>
  </si>
  <si>
    <t>Ferry crossing including bookings fees: one way Wellington to Picton</t>
  </si>
  <si>
    <t xml:space="preserve">Phone and data costs </t>
  </si>
  <si>
    <t>Greymouth/Wellington</t>
  </si>
  <si>
    <t>Monthly mobile phone charge including data usage for August</t>
  </si>
  <si>
    <t>Monthly mobile phone charge including data usage for September</t>
  </si>
  <si>
    <t>Monthly mobile phone charge including data usage for October</t>
  </si>
  <si>
    <t>Monthly mobile phone charge including data usage for November</t>
  </si>
  <si>
    <t>Monthly mobile phone charge including data usage for December</t>
  </si>
  <si>
    <t>Monthly mobile phone charge including data usage for January</t>
  </si>
  <si>
    <t>Monthly mobile phone charge including data usage for February</t>
  </si>
  <si>
    <t>Monthly mobile phone charge including data usage for March</t>
  </si>
  <si>
    <t>Monthly mobile phone charge including data usage for April</t>
  </si>
  <si>
    <t>Monthly mobile phone charge including data usage for May</t>
  </si>
  <si>
    <t>Tablet data costs</t>
  </si>
  <si>
    <t>Monthly working remotely tablet data usage for August</t>
  </si>
  <si>
    <t>Monthly working remotely tablet data usage for September</t>
  </si>
  <si>
    <t>Monthly working remotely tablet data usage for October</t>
  </si>
  <si>
    <t>Monthly working remotely tablet data usage for November</t>
  </si>
  <si>
    <t>Monthly working remotely tablet data usage for December</t>
  </si>
  <si>
    <t>Monthly working remotely tablet data usage for January</t>
  </si>
  <si>
    <t>Monthly working remotely tablet data usage for February</t>
  </si>
  <si>
    <t>Monthly working remotely tablet data usage for March</t>
  </si>
  <si>
    <t>Monthly working remotely tablet data usage for April</t>
  </si>
  <si>
    <t>Monthly working remotely tablet data usage for May</t>
  </si>
  <si>
    <t>Monthly mobile phone charge including data usage for July 2020</t>
  </si>
  <si>
    <t>Monthly mobile phone charge including data usage for June 2021</t>
  </si>
  <si>
    <t>Monthly working remotely tablet data usage for July 2020</t>
  </si>
  <si>
    <t>Monthly working remotely tablet data usage for June 2021</t>
  </si>
  <si>
    <t xml:space="preserve">Parking </t>
  </si>
  <si>
    <t>Fuel</t>
  </si>
  <si>
    <t>Taxi</t>
  </si>
  <si>
    <t xml:space="preserve">Nothing to report </t>
  </si>
  <si>
    <t xml:space="preserve">Travel to West Coast </t>
  </si>
  <si>
    <t>Airport parking</t>
  </si>
  <si>
    <t>Taxis</t>
  </si>
  <si>
    <t>Chief of Staff</t>
  </si>
  <si>
    <t>Nil</t>
  </si>
  <si>
    <t>Travel to Wellington, NZ Defence Assessment External Advisory Panel, PSLT and other meetings</t>
  </si>
  <si>
    <t xml:space="preserve">Travel to Wellington, SSC Leadership Team Retreat </t>
  </si>
  <si>
    <t xml:space="preserve">Travel to Wellington, NZ Defence Assessment External Advisory Panel, PSC and PSLT in Wairarapa </t>
  </si>
  <si>
    <t>Travel to Wellington for leave and meetings with Defence, NZ Police and COVID-19 Chief Executive Red Team</t>
  </si>
  <si>
    <t>Travel to Wellington, Defence white paper workshop</t>
  </si>
  <si>
    <t xml:space="preserve">Travel to Wellington, meetings with NZ Police and PSC </t>
  </si>
  <si>
    <t>Travel to Greymouth for Families meeting plane cancelled in Christchurch</t>
  </si>
  <si>
    <t>Travel to Wellington, NZ Defence Assessment External Advisory Panel</t>
  </si>
  <si>
    <t>Airfares including booking fees: AirNZ Seat and Bag (return flight between Hokitika and Wellington) - $704.21 credit pending.</t>
  </si>
  <si>
    <t>Shuttle</t>
  </si>
  <si>
    <t>Shuttle x2</t>
  </si>
  <si>
    <t xml:space="preserve">Travel to Wellington, Regular face to face meeting with the Minister Responsible for Pike River Re-entry, PSC, WorkSafe, NZ Police and other relationship meetings </t>
  </si>
  <si>
    <t xml:space="preserve">Travel to Wellington, Regular face to face meeting with the Minister Responsible for Pike River Re-entry, PSC and other meetings </t>
  </si>
  <si>
    <t xml:space="preserve">Travel to Christchurch for face to face meeting between FRG and Agency </t>
  </si>
  <si>
    <t xml:space="preserve">Accommodation </t>
  </si>
  <si>
    <t xml:space="preserve">Travel to Wellington, regular face to face meeting with the Minister Responsible for Pike River Re-entry, media engagment, NZ Police and Commemorative Serive at Parliament  </t>
  </si>
  <si>
    <t>Travel to Wellington, regular face to face meeting with the Minister Responsible for Pike River Re-entry, WorkSafe NZ, PSC and other meetings</t>
  </si>
  <si>
    <t xml:space="preserve">Travel to Wellington, regular face to face meeting with the Minister Responsible for Pike River Re-entry, PSC and other meetings </t>
  </si>
  <si>
    <t xml:space="preserve">Travel to Wellington, regular face to face meeting with the Minister Responsible for Pike River Re-entry, PSC, NZ Police and other meetings </t>
  </si>
  <si>
    <t xml:space="preserve">Travel to Wellington, regular face to face meeting with the Minister Responsible for Pike River Re-entry, NZ Defence Assessment External Advisory Panel, PSLT, PSC Partnership Model and other meetings </t>
  </si>
  <si>
    <t>Short notice travel to Wellington, regular face to face meeting with the Minister Responsible for Pike River Re-entry, PSLT priority meeting and PSC retreat.</t>
  </si>
  <si>
    <t>Travel to Wellington, regular face to face meeting with the Minister Responsible for Pike River Re-entry</t>
  </si>
  <si>
    <t>Ferry crossing including booking fees: Wellington to Picton one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</si>
</sst>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i/>
      <sz val="10"/>
      <name val="Arial"/>
      <family val="2"/>
    </font>
    <font>
      <i/>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7" fillId="11" borderId="4" xfId="0" applyFont="1" applyFill="1" applyBorder="1" applyAlignment="1" applyProtection="1">
      <alignment vertical="center" wrapText="1"/>
      <protection locked="0"/>
    </xf>
    <xf numFmtId="0" fontId="38" fillId="11" borderId="4"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35" zoomScale="80" zoomScaleNormal="80" workbookViewId="0"/>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0" spans="1:1" hidden="1" x14ac:dyDescent="0.3"/>
    <row r="61" spans="1:1" hidden="1" x14ac:dyDescent="0.3">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opLeftCell="A11" zoomScaleNormal="100" workbookViewId="0">
      <selection activeCell="B11" sqref="B11"/>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170</v>
      </c>
      <c r="C3" s="174"/>
      <c r="D3" s="174"/>
      <c r="E3" s="174"/>
      <c r="F3" s="174"/>
      <c r="G3" s="46"/>
      <c r="H3" s="46"/>
      <c r="I3" s="46"/>
      <c r="J3" s="46"/>
      <c r="K3" s="46"/>
    </row>
    <row r="4" spans="1:11" ht="21" customHeight="1" x14ac:dyDescent="0.25">
      <c r="A4" s="4" t="s">
        <v>54</v>
      </c>
      <c r="B4" s="175">
        <v>44013</v>
      </c>
      <c r="C4" s="175"/>
      <c r="D4" s="175"/>
      <c r="E4" s="175"/>
      <c r="F4" s="175"/>
      <c r="G4" s="46"/>
      <c r="H4" s="46"/>
      <c r="I4" s="46"/>
      <c r="J4" s="46"/>
      <c r="K4" s="46"/>
    </row>
    <row r="5" spans="1:11" ht="21" customHeight="1" x14ac:dyDescent="0.25">
      <c r="A5" s="4" t="s">
        <v>55</v>
      </c>
      <c r="B5" s="175">
        <v>44377</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227</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19020.279999999995</v>
      </c>
      <c r="C11" s="102" t="str">
        <f>IF(Travel!B6="",A34,Travel!B6)</f>
        <v>Figures include GST (where applicable)</v>
      </c>
      <c r="D11" s="8"/>
      <c r="E11" s="10" t="s">
        <v>66</v>
      </c>
      <c r="F11" s="56">
        <f>'Gifts and benefits'!C14</f>
        <v>0</v>
      </c>
      <c r="G11" s="47"/>
      <c r="H11" s="47"/>
      <c r="I11" s="47"/>
      <c r="J11" s="47"/>
      <c r="K11" s="47"/>
    </row>
    <row r="12" spans="1:11" ht="27.75" customHeight="1" x14ac:dyDescent="0.35">
      <c r="A12" s="10" t="s">
        <v>24</v>
      </c>
      <c r="B12" s="94">
        <f>Hospitality!B14</f>
        <v>0</v>
      </c>
      <c r="C12" s="102" t="str">
        <f>IF(Hospitality!B6="",A34,Hospitality!B6)</f>
        <v>Figures include GST (where applicable)</v>
      </c>
      <c r="D12" s="8"/>
      <c r="E12" s="10" t="s">
        <v>67</v>
      </c>
      <c r="F12" s="56">
        <f>'Gifts and benefits'!C15</f>
        <v>0</v>
      </c>
      <c r="G12" s="47"/>
      <c r="H12" s="47"/>
      <c r="I12" s="47"/>
      <c r="J12" s="47"/>
      <c r="K12" s="47"/>
    </row>
    <row r="13" spans="1:11" ht="27.75" customHeight="1" x14ac:dyDescent="0.25">
      <c r="A13" s="10" t="s">
        <v>68</v>
      </c>
      <c r="B13" s="94">
        <f>'All other expenses'!B37</f>
        <v>619.59</v>
      </c>
      <c r="C13" s="102" t="str">
        <f>IF('All other expenses'!B6="",A34,'All other expenses'!B6)</f>
        <v>Figures include GST (where applicable)</v>
      </c>
      <c r="D13" s="8"/>
      <c r="E13" s="10" t="s">
        <v>69</v>
      </c>
      <c r="F13" s="56">
        <f>'Gifts and benefits'!C16</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include GST (where applicable)</v>
      </c>
      <c r="D15" s="8"/>
      <c r="E15" s="8"/>
      <c r="F15" s="58"/>
      <c r="G15" s="46"/>
      <c r="H15" s="46"/>
      <c r="I15" s="46"/>
      <c r="J15" s="46"/>
      <c r="K15" s="46"/>
    </row>
    <row r="16" spans="1:11" ht="27.75" customHeight="1" x14ac:dyDescent="0.25">
      <c r="A16" s="11" t="s">
        <v>71</v>
      </c>
      <c r="B16" s="96">
        <f>Travel!B89</f>
        <v>19020.279999999995</v>
      </c>
      <c r="C16" s="104" t="str">
        <f>C11</f>
        <v>Figures include GST (where applicable)</v>
      </c>
      <c r="D16" s="59"/>
      <c r="E16" s="8"/>
      <c r="F16" s="60"/>
      <c r="G16" s="46"/>
      <c r="H16" s="46"/>
      <c r="I16" s="46"/>
      <c r="J16" s="46"/>
      <c r="K16" s="46"/>
    </row>
    <row r="17" spans="1:11" ht="27.75" customHeight="1" x14ac:dyDescent="0.25">
      <c r="A17" s="11" t="s">
        <v>72</v>
      </c>
      <c r="B17" s="96">
        <f>Travel!B96</f>
        <v>0</v>
      </c>
      <c r="C17" s="10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COUNT(Travel!B12:B14)</f>
        <v>0</v>
      </c>
      <c r="C55" s="111"/>
      <c r="D55" s="111">
        <f>COUNTIF(Travel!D12:D14,"*")</f>
        <v>0</v>
      </c>
      <c r="E55" s="112"/>
      <c r="F55" s="112" t="b">
        <f>MIN(B55,D55)=MAX(B55,D55)</f>
        <v>1</v>
      </c>
      <c r="G55" s="46"/>
      <c r="H55" s="46"/>
      <c r="I55" s="46"/>
      <c r="J55" s="46"/>
      <c r="K55" s="46"/>
    </row>
    <row r="56" spans="1:11" ht="13" hidden="1" x14ac:dyDescent="0.25">
      <c r="A56" s="121" t="s">
        <v>105</v>
      </c>
      <c r="B56" s="111">
        <f>COUNT(Travel!B19:B88)</f>
        <v>67</v>
      </c>
      <c r="C56" s="111"/>
      <c r="D56" s="111">
        <f>COUNTIF(Travel!D19:D88,"*")</f>
        <v>68</v>
      </c>
      <c r="E56" s="112"/>
      <c r="F56" s="112" t="b">
        <f>MIN(B56,D56)=MAX(B56,D56)</f>
        <v>0</v>
      </c>
    </row>
    <row r="57" spans="1:11" ht="13" hidden="1" x14ac:dyDescent="0.3">
      <c r="A57" s="122"/>
      <c r="B57" s="111">
        <f>COUNT(Travel!B93:B95)</f>
        <v>0</v>
      </c>
      <c r="C57" s="111"/>
      <c r="D57" s="111">
        <f>COUNTIF(Travel!D93:D95,"*")</f>
        <v>0</v>
      </c>
      <c r="E57" s="112"/>
      <c r="F57" s="112" t="b">
        <f>MIN(B57,D57)=MAX(B57,D57)</f>
        <v>1</v>
      </c>
    </row>
    <row r="58" spans="1:11" ht="13" hidden="1" x14ac:dyDescent="0.3">
      <c r="A58" s="123" t="s">
        <v>106</v>
      </c>
      <c r="B58" s="113">
        <f>COUNT(Hospitality!B11:B13)</f>
        <v>0</v>
      </c>
      <c r="C58" s="113"/>
      <c r="D58" s="113">
        <f>COUNTIF(Hospitality!D11:D13,"*")</f>
        <v>1</v>
      </c>
      <c r="E58" s="114"/>
      <c r="F58" s="114" t="b">
        <f>MIN(B58,D58)=MAX(B58,D58)</f>
        <v>0</v>
      </c>
    </row>
    <row r="59" spans="1:11" ht="13" hidden="1" x14ac:dyDescent="0.3">
      <c r="A59" s="124" t="s">
        <v>107</v>
      </c>
      <c r="B59" s="112">
        <f>COUNT('All other expenses'!B11:B36)</f>
        <v>24</v>
      </c>
      <c r="C59" s="112"/>
      <c r="D59" s="112">
        <f>COUNTIF('All other expenses'!D11:D36,"*")</f>
        <v>24</v>
      </c>
      <c r="E59" s="112"/>
      <c r="F59" s="112" t="b">
        <f>MIN(B59,D59)=MAX(B59,D59)</f>
        <v>1</v>
      </c>
    </row>
    <row r="60" spans="1:11" ht="13" hidden="1" x14ac:dyDescent="0.3">
      <c r="A60" s="123" t="s">
        <v>108</v>
      </c>
      <c r="B60" s="113">
        <f>COUNTIF('Gifts and benefits'!B11:B13,"*")</f>
        <v>1</v>
      </c>
      <c r="C60" s="113">
        <f>COUNTIF('Gifts and benefits'!C11:C13,"*")</f>
        <v>0</v>
      </c>
      <c r="D60" s="113"/>
      <c r="E60" s="113">
        <f>COUNTA('Gifts and benefits'!E11:E13)</f>
        <v>0</v>
      </c>
      <c r="F60" s="114"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51"/>
  <sheetViews>
    <sheetView topLeftCell="A96" zoomScaleNormal="100" workbookViewId="0">
      <selection activeCell="D89" sqref="D89:E8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sign-off'!B2:F2</f>
        <v>Pike River Recovery Agency</v>
      </c>
      <c r="C2" s="176"/>
      <c r="D2" s="176"/>
      <c r="E2" s="176"/>
      <c r="F2" s="46"/>
    </row>
    <row r="3" spans="1:6" ht="21" customHeight="1" x14ac:dyDescent="0.25">
      <c r="A3" s="4" t="s">
        <v>110</v>
      </c>
      <c r="B3" s="176" t="str">
        <f>'Summary and sign-off'!B3:F3</f>
        <v>Dave Gawn</v>
      </c>
      <c r="C3" s="176"/>
      <c r="D3" s="176"/>
      <c r="E3" s="176"/>
      <c r="F3" s="46"/>
    </row>
    <row r="4" spans="1:6" ht="21" customHeight="1" x14ac:dyDescent="0.25">
      <c r="A4" s="4" t="s">
        <v>111</v>
      </c>
      <c r="B4" s="176">
        <f>'Summary and sign-off'!B4:F4</f>
        <v>44013</v>
      </c>
      <c r="C4" s="176"/>
      <c r="D4" s="176"/>
      <c r="E4" s="176"/>
      <c r="F4" s="46"/>
    </row>
    <row r="5" spans="1:6" ht="21" customHeight="1" x14ac:dyDescent="0.25">
      <c r="A5" s="4" t="s">
        <v>112</v>
      </c>
      <c r="B5" s="176">
        <f>'Summary and sign-off'!B5:F5</f>
        <v>44377</v>
      </c>
      <c r="C5" s="176"/>
      <c r="D5" s="176"/>
      <c r="E5" s="176"/>
      <c r="F5" s="46"/>
    </row>
    <row r="6" spans="1:6" ht="21" customHeight="1" x14ac:dyDescent="0.25">
      <c r="A6" s="4" t="s">
        <v>113</v>
      </c>
      <c r="B6" s="171" t="s">
        <v>80</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ht="13" x14ac:dyDescent="0.25">
      <c r="A13" s="157"/>
      <c r="B13" s="158"/>
      <c r="C13" s="168" t="s">
        <v>223</v>
      </c>
      <c r="D13" s="159"/>
      <c r="E13" s="160"/>
      <c r="F13" s="1"/>
    </row>
    <row r="14" spans="1:6" s="87" customFormat="1" hidden="1" x14ac:dyDescent="0.25">
      <c r="A14" s="143"/>
      <c r="B14" s="144"/>
      <c r="C14" s="145"/>
      <c r="D14" s="145"/>
      <c r="E14" s="146"/>
      <c r="F14" s="1"/>
    </row>
    <row r="15" spans="1:6" ht="19.5" customHeight="1" x14ac:dyDescent="0.25">
      <c r="A15" s="107" t="s">
        <v>122</v>
      </c>
      <c r="B15" s="108">
        <f>SUM(B12:B14)</f>
        <v>0</v>
      </c>
      <c r="C15" s="167" t="str">
        <f>IF(SUBTOTAL(3,B12:B14)=SUBTOTAL(103,B12:B14),'Summary and sign-off'!$A$48,'Summary and sign-off'!$A$49)</f>
        <v>Check - there are no hidden rows with data</v>
      </c>
      <c r="D15" s="177" t="str">
        <f>IF('Summary and sign-off'!F55='Summary and sign-off'!F54,'Summary and sign-off'!A51,'Summary and sign-off'!A50)</f>
        <v>Check - each entry provides sufficient information</v>
      </c>
      <c r="E15" s="177"/>
      <c r="F15" s="46"/>
    </row>
    <row r="16" spans="1:6" ht="10.5" customHeight="1" x14ac:dyDescent="0.3">
      <c r="A16" s="27"/>
      <c r="B16" s="22"/>
      <c r="C16" s="27"/>
      <c r="D16" s="27"/>
      <c r="E16" s="27"/>
      <c r="F16" s="27"/>
    </row>
    <row r="17" spans="1:6" ht="24.75" customHeight="1" x14ac:dyDescent="0.35">
      <c r="A17" s="178" t="s">
        <v>123</v>
      </c>
      <c r="B17" s="178"/>
      <c r="C17" s="178"/>
      <c r="D17" s="178"/>
      <c r="E17" s="178"/>
      <c r="F17" s="47"/>
    </row>
    <row r="18" spans="1:6" ht="27" customHeight="1" x14ac:dyDescent="0.25">
      <c r="A18" s="35" t="s">
        <v>117</v>
      </c>
      <c r="B18" s="35" t="s">
        <v>62</v>
      </c>
      <c r="C18" s="35" t="s">
        <v>124</v>
      </c>
      <c r="D18" s="35" t="s">
        <v>120</v>
      </c>
      <c r="E18" s="35" t="s">
        <v>121</v>
      </c>
      <c r="F18" s="48"/>
    </row>
    <row r="19" spans="1:6" s="87" customFormat="1" hidden="1" x14ac:dyDescent="0.25">
      <c r="A19" s="133"/>
      <c r="B19" s="134"/>
      <c r="C19" s="135"/>
      <c r="D19" s="135"/>
      <c r="E19" s="136"/>
      <c r="F19" s="1"/>
    </row>
    <row r="20" spans="1:6" s="87" customFormat="1" ht="25" x14ac:dyDescent="0.25">
      <c r="A20" s="157">
        <v>44015</v>
      </c>
      <c r="B20" s="158">
        <v>517.78</v>
      </c>
      <c r="C20" s="159" t="s">
        <v>240</v>
      </c>
      <c r="D20" s="159" t="s">
        <v>176</v>
      </c>
      <c r="E20" s="160" t="s">
        <v>184</v>
      </c>
      <c r="F20" s="1"/>
    </row>
    <row r="21" spans="1:6" s="87" customFormat="1" x14ac:dyDescent="0.25">
      <c r="A21" s="157"/>
      <c r="B21" s="158">
        <f>40.3+22.7+52.6</f>
        <v>115.6</v>
      </c>
      <c r="C21" s="159"/>
      <c r="D21" s="159" t="s">
        <v>222</v>
      </c>
      <c r="E21" s="160"/>
      <c r="F21" s="1"/>
    </row>
    <row r="22" spans="1:6" s="87" customFormat="1" x14ac:dyDescent="0.25">
      <c r="A22" s="157"/>
      <c r="B22" s="158">
        <v>5.5</v>
      </c>
      <c r="C22" s="159"/>
      <c r="D22" s="159" t="s">
        <v>220</v>
      </c>
      <c r="E22" s="160"/>
      <c r="F22" s="1"/>
    </row>
    <row r="23" spans="1:6" s="87" customFormat="1" x14ac:dyDescent="0.25">
      <c r="A23" s="157"/>
      <c r="B23" s="158">
        <v>30</v>
      </c>
      <c r="C23" s="159"/>
      <c r="D23" s="159" t="s">
        <v>238</v>
      </c>
      <c r="E23" s="160"/>
      <c r="F23" s="1"/>
    </row>
    <row r="24" spans="1:6" s="87" customFormat="1" ht="25" x14ac:dyDescent="0.25">
      <c r="A24" s="157">
        <v>44053</v>
      </c>
      <c r="B24" s="158">
        <v>435.07000000000005</v>
      </c>
      <c r="C24" s="159" t="s">
        <v>171</v>
      </c>
      <c r="D24" s="159" t="s">
        <v>177</v>
      </c>
      <c r="E24" s="160" t="s">
        <v>185</v>
      </c>
      <c r="F24" s="1"/>
    </row>
    <row r="25" spans="1:6" s="87" customFormat="1" x14ac:dyDescent="0.25">
      <c r="A25" s="157"/>
      <c r="B25" s="158">
        <v>169.28</v>
      </c>
      <c r="C25" s="159"/>
      <c r="D25" s="159" t="s">
        <v>189</v>
      </c>
      <c r="E25" s="160"/>
      <c r="F25" s="1"/>
    </row>
    <row r="26" spans="1:6" s="87" customFormat="1" x14ac:dyDescent="0.25">
      <c r="A26" s="157"/>
      <c r="B26" s="158">
        <v>7.25</v>
      </c>
      <c r="C26" s="159"/>
      <c r="D26" s="159" t="s">
        <v>220</v>
      </c>
      <c r="E26" s="160"/>
      <c r="F26" s="1"/>
    </row>
    <row r="27" spans="1:6" s="87" customFormat="1" ht="50" x14ac:dyDescent="0.25">
      <c r="A27" s="157">
        <v>44062</v>
      </c>
      <c r="B27" s="158">
        <v>528.11</v>
      </c>
      <c r="C27" s="159" t="s">
        <v>229</v>
      </c>
      <c r="D27" s="159" t="s">
        <v>178</v>
      </c>
      <c r="E27" s="160" t="s">
        <v>184</v>
      </c>
      <c r="F27" s="1"/>
    </row>
    <row r="28" spans="1:6" s="87" customFormat="1" x14ac:dyDescent="0.25">
      <c r="A28" s="157"/>
      <c r="B28" s="158">
        <v>169.28</v>
      </c>
      <c r="C28" s="159"/>
      <c r="D28" s="159" t="s">
        <v>189</v>
      </c>
      <c r="E28" s="160"/>
      <c r="F28" s="1"/>
    </row>
    <row r="29" spans="1:6" s="87" customFormat="1" x14ac:dyDescent="0.25">
      <c r="A29" s="157"/>
      <c r="B29" s="158">
        <v>15.6</v>
      </c>
      <c r="C29" s="159"/>
      <c r="D29" s="159" t="s">
        <v>220</v>
      </c>
      <c r="E29" s="160"/>
      <c r="F29" s="1"/>
    </row>
    <row r="30" spans="1:6" s="87" customFormat="1" ht="25" x14ac:dyDescent="0.25">
      <c r="A30" s="157">
        <v>44069</v>
      </c>
      <c r="B30" s="158">
        <v>318.07</v>
      </c>
      <c r="C30" s="159" t="s">
        <v>230</v>
      </c>
      <c r="D30" s="159" t="s">
        <v>176</v>
      </c>
      <c r="E30" s="160" t="s">
        <v>184</v>
      </c>
      <c r="F30" s="1"/>
    </row>
    <row r="31" spans="1:6" s="87" customFormat="1" ht="25" x14ac:dyDescent="0.25">
      <c r="A31" s="157">
        <v>44070</v>
      </c>
      <c r="B31" s="158">
        <v>273.49</v>
      </c>
      <c r="C31" s="159" t="s">
        <v>241</v>
      </c>
      <c r="D31" s="159" t="s">
        <v>179</v>
      </c>
      <c r="E31" s="160" t="s">
        <v>184</v>
      </c>
      <c r="F31" s="1"/>
    </row>
    <row r="32" spans="1:6" s="87" customFormat="1" x14ac:dyDescent="0.25">
      <c r="A32" s="157"/>
      <c r="B32" s="158">
        <v>178.14</v>
      </c>
      <c r="C32" s="159"/>
      <c r="D32" s="159" t="s">
        <v>189</v>
      </c>
      <c r="E32" s="160"/>
      <c r="F32" s="1"/>
    </row>
    <row r="33" spans="1:6" s="87" customFormat="1" x14ac:dyDescent="0.25">
      <c r="A33" s="157"/>
      <c r="B33" s="158">
        <f>7.25+7.25</f>
        <v>14.5</v>
      </c>
      <c r="C33" s="159"/>
      <c r="D33" s="159" t="s">
        <v>220</v>
      </c>
      <c r="E33" s="160"/>
      <c r="F33" s="1"/>
    </row>
    <row r="34" spans="1:6" s="87" customFormat="1" ht="50" x14ac:dyDescent="0.25">
      <c r="A34" s="157">
        <v>44081</v>
      </c>
      <c r="B34" s="158">
        <v>388.60999999999996</v>
      </c>
      <c r="C34" s="159" t="s">
        <v>172</v>
      </c>
      <c r="D34" s="159" t="s">
        <v>188</v>
      </c>
      <c r="E34" s="160" t="s">
        <v>185</v>
      </c>
      <c r="F34" s="1"/>
    </row>
    <row r="35" spans="1:6" s="87" customFormat="1" x14ac:dyDescent="0.25">
      <c r="A35" s="157"/>
      <c r="B35" s="158">
        <v>149.21</v>
      </c>
      <c r="C35" s="159"/>
      <c r="D35" s="159" t="s">
        <v>190</v>
      </c>
      <c r="E35" s="160"/>
      <c r="F35" s="1"/>
    </row>
    <row r="36" spans="1:6" s="87" customFormat="1" x14ac:dyDescent="0.25">
      <c r="A36" s="157"/>
      <c r="B36" s="158">
        <v>27.43</v>
      </c>
      <c r="C36" s="159"/>
      <c r="D36" s="159" t="s">
        <v>221</v>
      </c>
      <c r="E36" s="160"/>
      <c r="F36" s="1"/>
    </row>
    <row r="37" spans="1:6" s="87" customFormat="1" ht="25" x14ac:dyDescent="0.25">
      <c r="A37" s="157">
        <v>44097</v>
      </c>
      <c r="B37" s="158">
        <v>299.72000000000003</v>
      </c>
      <c r="C37" s="159" t="s">
        <v>231</v>
      </c>
      <c r="D37" s="159" t="s">
        <v>180</v>
      </c>
      <c r="E37" s="160" t="s">
        <v>184</v>
      </c>
      <c r="F37" s="1"/>
    </row>
    <row r="38" spans="1:6" s="87" customFormat="1" x14ac:dyDescent="0.25">
      <c r="A38" s="157"/>
      <c r="B38" s="158">
        <v>26.5</v>
      </c>
      <c r="C38" s="159"/>
      <c r="D38" s="159" t="s">
        <v>220</v>
      </c>
      <c r="E38" s="160"/>
      <c r="F38" s="1"/>
    </row>
    <row r="39" spans="1:6" s="87" customFormat="1" ht="25" x14ac:dyDescent="0.25">
      <c r="A39" s="157">
        <v>44099</v>
      </c>
      <c r="B39" s="158">
        <v>299.86</v>
      </c>
      <c r="C39" s="159" t="s">
        <v>173</v>
      </c>
      <c r="D39" s="159" t="s">
        <v>181</v>
      </c>
      <c r="E39" s="160" t="s">
        <v>185</v>
      </c>
      <c r="F39" s="1"/>
    </row>
    <row r="40" spans="1:6" s="87" customFormat="1" x14ac:dyDescent="0.25">
      <c r="A40" s="157"/>
      <c r="B40" s="158">
        <v>660.62</v>
      </c>
      <c r="C40" s="159"/>
      <c r="D40" s="159" t="s">
        <v>189</v>
      </c>
      <c r="E40" s="160"/>
      <c r="F40" s="1"/>
    </row>
    <row r="41" spans="1:6" s="87" customFormat="1" x14ac:dyDescent="0.25">
      <c r="A41" s="157"/>
      <c r="B41" s="158">
        <f>91.92+88.45</f>
        <v>180.37</v>
      </c>
      <c r="C41" s="159"/>
      <c r="D41" s="159" t="s">
        <v>221</v>
      </c>
      <c r="E41" s="160"/>
      <c r="F41" s="1"/>
    </row>
    <row r="42" spans="1:6" s="87" customFormat="1" x14ac:dyDescent="0.25">
      <c r="A42" s="157">
        <v>44113</v>
      </c>
      <c r="B42" s="158">
        <v>412.67</v>
      </c>
      <c r="C42" s="159" t="s">
        <v>242</v>
      </c>
      <c r="D42" s="159" t="s">
        <v>182</v>
      </c>
      <c r="E42" s="160" t="s">
        <v>186</v>
      </c>
      <c r="F42" s="1"/>
    </row>
    <row r="43" spans="1:6" s="87" customFormat="1" x14ac:dyDescent="0.25">
      <c r="A43" s="157"/>
      <c r="B43" s="158">
        <v>149</v>
      </c>
      <c r="C43" s="159"/>
      <c r="D43" s="159" t="s">
        <v>243</v>
      </c>
      <c r="E43" s="160" t="s">
        <v>186</v>
      </c>
      <c r="F43" s="1"/>
    </row>
    <row r="44" spans="1:6" s="87" customFormat="1" x14ac:dyDescent="0.25">
      <c r="A44" s="157"/>
      <c r="B44" s="158">
        <v>80.09</v>
      </c>
      <c r="C44" s="159"/>
      <c r="D44" s="159" t="s">
        <v>221</v>
      </c>
      <c r="E44" s="160"/>
      <c r="F44" s="1"/>
    </row>
    <row r="45" spans="1:6" s="87" customFormat="1" ht="25" x14ac:dyDescent="0.25">
      <c r="A45" s="157">
        <v>44117</v>
      </c>
      <c r="B45" s="158">
        <v>890.55000000000007</v>
      </c>
      <c r="C45" s="159" t="s">
        <v>232</v>
      </c>
      <c r="D45" s="159" t="s">
        <v>183</v>
      </c>
      <c r="E45" s="160" t="s">
        <v>184</v>
      </c>
      <c r="F45" s="1"/>
    </row>
    <row r="46" spans="1:6" s="87" customFormat="1" x14ac:dyDescent="0.25">
      <c r="A46" s="157"/>
      <c r="B46" s="158">
        <v>191.16</v>
      </c>
      <c r="C46" s="159"/>
      <c r="D46" s="159" t="s">
        <v>189</v>
      </c>
      <c r="E46" s="160"/>
      <c r="F46" s="1"/>
    </row>
    <row r="47" spans="1:6" s="87" customFormat="1" x14ac:dyDescent="0.25">
      <c r="A47" s="157"/>
      <c r="B47" s="158">
        <v>20.5</v>
      </c>
      <c r="C47" s="159"/>
      <c r="D47" s="159" t="s">
        <v>220</v>
      </c>
      <c r="E47" s="160"/>
      <c r="F47" s="1"/>
    </row>
    <row r="48" spans="1:6" s="87" customFormat="1" x14ac:dyDescent="0.25">
      <c r="A48" s="157"/>
      <c r="B48" s="158">
        <v>30</v>
      </c>
      <c r="C48" s="159"/>
      <c r="D48" s="159" t="s">
        <v>238</v>
      </c>
      <c r="E48" s="160"/>
      <c r="F48" s="1"/>
    </row>
    <row r="49" spans="1:6" s="87" customFormat="1" ht="25" x14ac:dyDescent="0.25">
      <c r="A49" s="157">
        <v>44141</v>
      </c>
      <c r="B49" s="158">
        <v>415.22999999999996</v>
      </c>
      <c r="C49" s="159" t="s">
        <v>245</v>
      </c>
      <c r="D49" s="159" t="s">
        <v>191</v>
      </c>
      <c r="E49" s="160" t="s">
        <v>184</v>
      </c>
      <c r="F49" s="1"/>
    </row>
    <row r="50" spans="1:6" s="87" customFormat="1" ht="25" x14ac:dyDescent="0.25">
      <c r="A50" s="157"/>
      <c r="B50" s="158">
        <v>206</v>
      </c>
      <c r="C50" s="159"/>
      <c r="D50" s="159" t="s">
        <v>192</v>
      </c>
      <c r="E50" s="160"/>
      <c r="F50" s="1"/>
    </row>
    <row r="51" spans="1:6" s="87" customFormat="1" ht="37.5" x14ac:dyDescent="0.25">
      <c r="A51" s="157">
        <v>44151</v>
      </c>
      <c r="B51" s="158">
        <v>898.74</v>
      </c>
      <c r="C51" s="159" t="s">
        <v>244</v>
      </c>
      <c r="D51" s="159" t="s">
        <v>183</v>
      </c>
      <c r="E51" s="160" t="s">
        <v>184</v>
      </c>
      <c r="F51" s="1"/>
    </row>
    <row r="52" spans="1:6" s="87" customFormat="1" x14ac:dyDescent="0.25">
      <c r="A52" s="157"/>
      <c r="B52" s="158">
        <v>60</v>
      </c>
      <c r="C52" s="159" t="s">
        <v>174</v>
      </c>
      <c r="D52" s="159" t="s">
        <v>239</v>
      </c>
      <c r="E52" s="160"/>
      <c r="F52" s="1"/>
    </row>
    <row r="53" spans="1:6" s="87" customFormat="1" ht="25" x14ac:dyDescent="0.25">
      <c r="A53" s="157">
        <v>44167</v>
      </c>
      <c r="B53" s="158">
        <v>462.85</v>
      </c>
      <c r="C53" s="159" t="s">
        <v>246</v>
      </c>
      <c r="D53" s="159" t="s">
        <v>187</v>
      </c>
      <c r="E53" s="160" t="s">
        <v>184</v>
      </c>
      <c r="F53" s="1"/>
    </row>
    <row r="54" spans="1:6" s="87" customFormat="1" x14ac:dyDescent="0.25">
      <c r="A54" s="157"/>
      <c r="B54" s="158">
        <v>5.5</v>
      </c>
      <c r="C54" s="159"/>
      <c r="D54" s="159" t="s">
        <v>220</v>
      </c>
      <c r="E54" s="160" t="s">
        <v>184</v>
      </c>
      <c r="F54" s="1"/>
    </row>
    <row r="55" spans="1:6" s="87" customFormat="1" ht="25" x14ac:dyDescent="0.25">
      <c r="A55" s="157">
        <v>44179</v>
      </c>
      <c r="B55" s="158">
        <v>924.43</v>
      </c>
      <c r="C55" s="159" t="s">
        <v>233</v>
      </c>
      <c r="D55" s="159" t="s">
        <v>183</v>
      </c>
      <c r="E55" s="160" t="s">
        <v>184</v>
      </c>
      <c r="F55" s="1"/>
    </row>
    <row r="56" spans="1:6" s="87" customFormat="1" ht="25" x14ac:dyDescent="0.25">
      <c r="A56" s="157">
        <v>44211</v>
      </c>
      <c r="B56" s="158">
        <v>786.32</v>
      </c>
      <c r="C56" s="159" t="s">
        <v>234</v>
      </c>
      <c r="D56" s="159" t="s">
        <v>183</v>
      </c>
      <c r="E56" s="160" t="s">
        <v>184</v>
      </c>
      <c r="F56" s="1"/>
    </row>
    <row r="57" spans="1:6" s="87" customFormat="1" x14ac:dyDescent="0.25">
      <c r="A57" s="157"/>
      <c r="B57" s="158">
        <v>30</v>
      </c>
      <c r="C57" s="159"/>
      <c r="D57" s="159" t="s">
        <v>238</v>
      </c>
      <c r="E57" s="160"/>
      <c r="F57" s="1"/>
    </row>
    <row r="58" spans="1:6" s="87" customFormat="1" x14ac:dyDescent="0.25">
      <c r="A58" s="157"/>
      <c r="B58" s="158">
        <f>8.6+5.5</f>
        <v>14.1</v>
      </c>
      <c r="C58" s="159"/>
      <c r="D58" s="159" t="s">
        <v>220</v>
      </c>
      <c r="E58" s="160"/>
      <c r="F58" s="1"/>
    </row>
    <row r="59" spans="1:6" s="87" customFormat="1" ht="25" x14ac:dyDescent="0.25">
      <c r="A59" s="157">
        <v>44227</v>
      </c>
      <c r="B59" s="158">
        <v>667.16</v>
      </c>
      <c r="C59" s="159" t="s">
        <v>246</v>
      </c>
      <c r="D59" s="159" t="s">
        <v>183</v>
      </c>
      <c r="E59" s="160" t="s">
        <v>184</v>
      </c>
      <c r="F59" s="1"/>
    </row>
    <row r="60" spans="1:6" s="87" customFormat="1" x14ac:dyDescent="0.25">
      <c r="A60" s="157"/>
      <c r="B60" s="158">
        <v>202.49</v>
      </c>
      <c r="C60" s="159"/>
      <c r="D60" s="159" t="s">
        <v>189</v>
      </c>
      <c r="E60" s="160"/>
      <c r="F60" s="1"/>
    </row>
    <row r="61" spans="1:6" s="87" customFormat="1" x14ac:dyDescent="0.25">
      <c r="A61" s="157"/>
      <c r="B61" s="158">
        <v>60</v>
      </c>
      <c r="C61" s="159"/>
      <c r="D61" s="159" t="s">
        <v>225</v>
      </c>
      <c r="E61" s="160"/>
      <c r="F61" s="1"/>
    </row>
    <row r="62" spans="1:6" s="87" customFormat="1" x14ac:dyDescent="0.25">
      <c r="A62" s="157"/>
      <c r="B62" s="158">
        <f>7.25</f>
        <v>7.25</v>
      </c>
      <c r="C62" s="159"/>
      <c r="D62" s="159" t="s">
        <v>220</v>
      </c>
      <c r="E62" s="160"/>
      <c r="F62" s="1"/>
    </row>
    <row r="63" spans="1:6" s="87" customFormat="1" ht="25" x14ac:dyDescent="0.25">
      <c r="A63" s="157">
        <v>44240</v>
      </c>
      <c r="B63" s="158">
        <v>509.97</v>
      </c>
      <c r="C63" s="159" t="s">
        <v>247</v>
      </c>
      <c r="D63" s="159" t="s">
        <v>187</v>
      </c>
      <c r="E63" s="160" t="s">
        <v>184</v>
      </c>
      <c r="F63" s="1"/>
    </row>
    <row r="64" spans="1:6" s="87" customFormat="1" x14ac:dyDescent="0.25">
      <c r="A64" s="157"/>
      <c r="B64" s="158">
        <f>4.25+5</f>
        <v>9.25</v>
      </c>
      <c r="C64" s="159"/>
      <c r="D64" s="159" t="s">
        <v>220</v>
      </c>
      <c r="E64" s="160"/>
      <c r="F64" s="1"/>
    </row>
    <row r="65" spans="1:6" s="87" customFormat="1" x14ac:dyDescent="0.25">
      <c r="A65" s="157"/>
      <c r="B65" s="158">
        <v>30</v>
      </c>
      <c r="C65" s="159"/>
      <c r="D65" s="159" t="s">
        <v>238</v>
      </c>
      <c r="E65" s="160"/>
      <c r="F65" s="1"/>
    </row>
    <row r="66" spans="1:6" s="87" customFormat="1" ht="37.5" x14ac:dyDescent="0.25">
      <c r="A66" s="157">
        <v>44267</v>
      </c>
      <c r="B66" s="158">
        <v>773.25</v>
      </c>
      <c r="C66" s="159" t="s">
        <v>248</v>
      </c>
      <c r="D66" s="159" t="s">
        <v>183</v>
      </c>
      <c r="E66" s="160" t="s">
        <v>184</v>
      </c>
      <c r="F66" s="1"/>
    </row>
    <row r="67" spans="1:6" s="87" customFormat="1" x14ac:dyDescent="0.25">
      <c r="A67" s="157">
        <v>44271</v>
      </c>
      <c r="B67" s="158">
        <v>278.64999999999998</v>
      </c>
      <c r="C67" s="159" t="s">
        <v>174</v>
      </c>
      <c r="D67" s="159" t="s">
        <v>180</v>
      </c>
      <c r="E67" s="160" t="s">
        <v>184</v>
      </c>
      <c r="F67" s="1"/>
    </row>
    <row r="68" spans="1:6" s="87" customFormat="1" x14ac:dyDescent="0.25">
      <c r="A68" s="157"/>
      <c r="B68" s="158">
        <v>38.299999999999997</v>
      </c>
      <c r="C68" s="159"/>
      <c r="D68" s="159" t="s">
        <v>226</v>
      </c>
      <c r="E68" s="160"/>
      <c r="F68" s="1"/>
    </row>
    <row r="69" spans="1:6" s="87" customFormat="1" x14ac:dyDescent="0.25">
      <c r="A69" s="157"/>
      <c r="B69" s="158">
        <f>5.5+8.5+26.5+5+9.5</f>
        <v>55</v>
      </c>
      <c r="C69" s="159"/>
      <c r="D69" s="159" t="s">
        <v>220</v>
      </c>
      <c r="E69" s="160"/>
      <c r="F69" s="1"/>
    </row>
    <row r="70" spans="1:6" s="87" customFormat="1" x14ac:dyDescent="0.25">
      <c r="A70" s="157"/>
      <c r="B70" s="158">
        <v>30</v>
      </c>
      <c r="C70" s="159"/>
      <c r="D70" s="159" t="s">
        <v>238</v>
      </c>
      <c r="E70" s="160"/>
      <c r="F70" s="1"/>
    </row>
    <row r="71" spans="1:6" s="87" customFormat="1" ht="25" x14ac:dyDescent="0.25">
      <c r="A71" s="157">
        <v>44286</v>
      </c>
      <c r="B71" s="158">
        <v>995.82</v>
      </c>
      <c r="C71" s="159" t="s">
        <v>246</v>
      </c>
      <c r="D71" s="159" t="s">
        <v>183</v>
      </c>
      <c r="E71" s="160" t="s">
        <v>184</v>
      </c>
      <c r="F71" s="1"/>
    </row>
    <row r="72" spans="1:6" s="87" customFormat="1" x14ac:dyDescent="0.25">
      <c r="A72" s="157"/>
      <c r="B72" s="158">
        <v>30</v>
      </c>
      <c r="C72" s="159"/>
      <c r="D72" s="159" t="s">
        <v>238</v>
      </c>
      <c r="E72" s="160"/>
      <c r="F72" s="1"/>
    </row>
    <row r="73" spans="1:6" s="87" customFormat="1" ht="25" x14ac:dyDescent="0.25">
      <c r="A73" s="157">
        <v>44293</v>
      </c>
      <c r="B73" s="158"/>
      <c r="C73" s="159" t="s">
        <v>175</v>
      </c>
      <c r="D73" s="159" t="s">
        <v>183</v>
      </c>
      <c r="E73" s="160" t="s">
        <v>185</v>
      </c>
      <c r="F73" s="1"/>
    </row>
    <row r="74" spans="1:6" s="87" customFormat="1" x14ac:dyDescent="0.25">
      <c r="A74" s="157"/>
      <c r="B74" s="158">
        <v>30</v>
      </c>
      <c r="C74" s="159"/>
      <c r="D74" s="159" t="s">
        <v>238</v>
      </c>
      <c r="E74" s="160"/>
      <c r="F74" s="1"/>
    </row>
    <row r="75" spans="1:6" s="87" customFormat="1" x14ac:dyDescent="0.25">
      <c r="A75" s="157">
        <v>44293</v>
      </c>
      <c r="B75" s="158">
        <v>226.26</v>
      </c>
      <c r="C75" s="159" t="s">
        <v>235</v>
      </c>
      <c r="D75" s="159" t="s">
        <v>180</v>
      </c>
      <c r="E75" s="160" t="s">
        <v>185</v>
      </c>
      <c r="F75" s="1"/>
    </row>
    <row r="76" spans="1:6" s="87" customFormat="1" ht="37.5" x14ac:dyDescent="0.25">
      <c r="A76" s="157">
        <v>44307</v>
      </c>
      <c r="B76" s="158">
        <v>1804.26</v>
      </c>
      <c r="C76" s="159" t="s">
        <v>249</v>
      </c>
      <c r="D76" s="159" t="s">
        <v>237</v>
      </c>
      <c r="E76" s="160" t="s">
        <v>184</v>
      </c>
      <c r="F76" s="1"/>
    </row>
    <row r="77" spans="1:6" s="87" customFormat="1" x14ac:dyDescent="0.25">
      <c r="A77" s="157"/>
      <c r="B77" s="158">
        <v>30</v>
      </c>
      <c r="C77" s="159" t="s">
        <v>174</v>
      </c>
      <c r="D77" s="159" t="s">
        <v>238</v>
      </c>
      <c r="E77" s="160"/>
      <c r="F77" s="1"/>
    </row>
    <row r="78" spans="1:6" s="87" customFormat="1" x14ac:dyDescent="0.25">
      <c r="A78" s="157"/>
      <c r="B78" s="158">
        <f>5.5+5+9.5+9.5+8.5</f>
        <v>38</v>
      </c>
      <c r="C78" s="159"/>
      <c r="D78" s="159" t="s">
        <v>220</v>
      </c>
      <c r="E78" s="160"/>
      <c r="F78" s="1"/>
    </row>
    <row r="79" spans="1:6" s="87" customFormat="1" ht="25" x14ac:dyDescent="0.25">
      <c r="A79" s="157">
        <v>44326</v>
      </c>
      <c r="B79" s="158">
        <v>963.79</v>
      </c>
      <c r="C79" s="159" t="s">
        <v>236</v>
      </c>
      <c r="D79" s="159" t="s">
        <v>183</v>
      </c>
      <c r="E79" s="160" t="s">
        <v>184</v>
      </c>
      <c r="F79" s="1"/>
    </row>
    <row r="80" spans="1:6" s="87" customFormat="1" x14ac:dyDescent="0.25">
      <c r="A80" s="157"/>
      <c r="B80" s="158">
        <v>60</v>
      </c>
      <c r="C80" s="159"/>
      <c r="D80" s="159" t="s">
        <v>239</v>
      </c>
      <c r="E80" s="160"/>
      <c r="F80" s="1"/>
    </row>
    <row r="81" spans="1:6" s="87" customFormat="1" ht="25" x14ac:dyDescent="0.25">
      <c r="A81" s="157">
        <v>44330</v>
      </c>
      <c r="B81" s="158">
        <v>514.39</v>
      </c>
      <c r="C81" s="159" t="s">
        <v>250</v>
      </c>
      <c r="D81" s="159" t="s">
        <v>187</v>
      </c>
      <c r="E81" s="160" t="s">
        <v>184</v>
      </c>
      <c r="F81" s="1"/>
    </row>
    <row r="82" spans="1:6" s="87" customFormat="1" x14ac:dyDescent="0.25">
      <c r="A82" s="157"/>
      <c r="B82" s="158">
        <f>22.3+66</f>
        <v>88.3</v>
      </c>
      <c r="C82" s="159"/>
      <c r="D82" s="159" t="s">
        <v>226</v>
      </c>
      <c r="E82" s="160"/>
      <c r="F82" s="1"/>
    </row>
    <row r="83" spans="1:6" s="87" customFormat="1" x14ac:dyDescent="0.25">
      <c r="A83" s="157"/>
      <c r="B83" s="158">
        <f>87.12+60.07</f>
        <v>147.19</v>
      </c>
      <c r="C83" s="159"/>
      <c r="D83" s="159" t="s">
        <v>221</v>
      </c>
      <c r="E83" s="160"/>
      <c r="F83" s="1"/>
    </row>
    <row r="84" spans="1:6" s="87" customFormat="1" x14ac:dyDescent="0.25">
      <c r="A84" s="157"/>
      <c r="B84" s="158">
        <v>60</v>
      </c>
      <c r="C84" s="159"/>
      <c r="D84" s="159" t="s">
        <v>225</v>
      </c>
      <c r="E84" s="160"/>
      <c r="F84" s="1"/>
    </row>
    <row r="85" spans="1:6" s="87" customFormat="1" ht="12.75" customHeight="1" x14ac:dyDescent="0.25">
      <c r="A85" s="157">
        <v>44351</v>
      </c>
      <c r="B85" s="158">
        <v>544.89</v>
      </c>
      <c r="C85" s="159" t="s">
        <v>250</v>
      </c>
      <c r="D85" s="159" t="s">
        <v>187</v>
      </c>
      <c r="E85" s="160" t="s">
        <v>184</v>
      </c>
      <c r="F85" s="1"/>
    </row>
    <row r="86" spans="1:6" s="87" customFormat="1" ht="12.75" customHeight="1" x14ac:dyDescent="0.25">
      <c r="A86" s="157"/>
      <c r="B86" s="158">
        <f>9.5+5.5+7.25+9.5+4.25+8.5</f>
        <v>44.5</v>
      </c>
      <c r="C86" s="159"/>
      <c r="D86" s="159" t="s">
        <v>220</v>
      </c>
      <c r="E86" s="160"/>
      <c r="F86" s="1"/>
    </row>
    <row r="87" spans="1:6" s="87" customFormat="1" ht="25" x14ac:dyDescent="0.25">
      <c r="A87" s="157">
        <v>44381</v>
      </c>
      <c r="B87" s="158">
        <v>394.43</v>
      </c>
      <c r="C87" s="159" t="s">
        <v>224</v>
      </c>
      <c r="D87" s="159" t="s">
        <v>251</v>
      </c>
      <c r="E87" s="160" t="s">
        <v>185</v>
      </c>
      <c r="F87" s="1"/>
    </row>
    <row r="88" spans="1:6" s="87" customFormat="1" hidden="1" x14ac:dyDescent="0.25">
      <c r="A88" s="147"/>
      <c r="B88" s="148"/>
      <c r="C88" s="149"/>
      <c r="D88" s="149"/>
      <c r="E88" s="150"/>
      <c r="F88" s="1"/>
    </row>
    <row r="89" spans="1:6" ht="19.5" customHeight="1" x14ac:dyDescent="0.25">
      <c r="A89" s="107" t="s">
        <v>125</v>
      </c>
      <c r="B89" s="108">
        <f>SUM(B19:B88)</f>
        <v>19020.279999999995</v>
      </c>
      <c r="C89" s="167" t="str">
        <f>IF(SUBTOTAL(3,B19:B88)=SUBTOTAL(103,B19:B88),'Summary and sign-off'!$A$48,'Summary and sign-off'!$A$49)</f>
        <v>Check - there are no hidden rows with data</v>
      </c>
      <c r="D89" s="177" t="str">
        <f>IF('Summary and sign-off'!F56='Summary and sign-off'!F54,'Summary and sign-off'!A51,'Summary and sign-off'!A50)</f>
        <v>Not all lines have an entry for "Cost in NZ$" and "Type of expense"</v>
      </c>
      <c r="E89" s="177"/>
      <c r="F89" s="46"/>
    </row>
    <row r="90" spans="1:6" ht="10.5" customHeight="1" x14ac:dyDescent="0.3">
      <c r="A90" s="27"/>
      <c r="B90" s="22"/>
      <c r="C90" s="27"/>
      <c r="D90" s="27"/>
      <c r="E90" s="27"/>
      <c r="F90" s="27"/>
    </row>
    <row r="91" spans="1:6" ht="24.75" customHeight="1" x14ac:dyDescent="0.25">
      <c r="A91" s="178" t="s">
        <v>126</v>
      </c>
      <c r="B91" s="178"/>
      <c r="C91" s="178"/>
      <c r="D91" s="178"/>
      <c r="E91" s="178"/>
      <c r="F91" s="46"/>
    </row>
    <row r="92" spans="1:6" ht="27" customHeight="1" x14ac:dyDescent="0.25">
      <c r="A92" s="35" t="s">
        <v>117</v>
      </c>
      <c r="B92" s="35" t="s">
        <v>62</v>
      </c>
      <c r="C92" s="35" t="s">
        <v>127</v>
      </c>
      <c r="D92" s="35" t="s">
        <v>128</v>
      </c>
      <c r="E92" s="35" t="s">
        <v>121</v>
      </c>
      <c r="F92" s="49"/>
    </row>
    <row r="93" spans="1:6" s="87" customFormat="1" hidden="1" x14ac:dyDescent="0.25">
      <c r="A93" s="133"/>
      <c r="B93" s="134"/>
      <c r="C93" s="135"/>
      <c r="D93" s="135"/>
      <c r="E93" s="136"/>
      <c r="F93" s="1"/>
    </row>
    <row r="94" spans="1:6" s="87" customFormat="1" ht="13" x14ac:dyDescent="0.25">
      <c r="A94" s="157"/>
      <c r="B94" s="158"/>
      <c r="C94" s="168" t="s">
        <v>223</v>
      </c>
      <c r="D94" s="159"/>
      <c r="E94" s="160"/>
      <c r="F94" s="1"/>
    </row>
    <row r="95" spans="1:6" s="87" customFormat="1" hidden="1" x14ac:dyDescent="0.25">
      <c r="A95" s="133"/>
      <c r="B95" s="134"/>
      <c r="C95" s="135"/>
      <c r="D95" s="135"/>
      <c r="E95" s="136"/>
      <c r="F95" s="1"/>
    </row>
    <row r="96" spans="1:6" ht="19.5" customHeight="1" x14ac:dyDescent="0.25">
      <c r="A96" s="107" t="s">
        <v>129</v>
      </c>
      <c r="B96" s="108">
        <f>SUM(B93:B95)</f>
        <v>0</v>
      </c>
      <c r="C96" s="167" t="str">
        <f>IF(SUBTOTAL(3,B93:B95)=SUBTOTAL(103,B93:B95),'Summary and sign-off'!$A$48,'Summary and sign-off'!$A$49)</f>
        <v>Check - there are no hidden rows with data</v>
      </c>
      <c r="D96" s="177" t="str">
        <f>IF('Summary and sign-off'!F57='Summary and sign-off'!F54,'Summary and sign-off'!A51,'Summary and sign-off'!A50)</f>
        <v>Check - each entry provides sufficient information</v>
      </c>
      <c r="E96" s="177"/>
      <c r="F96" s="46"/>
    </row>
    <row r="97" spans="1:6" ht="10.5" customHeight="1" x14ac:dyDescent="0.3">
      <c r="A97" s="27"/>
      <c r="B97" s="92"/>
      <c r="C97" s="22"/>
      <c r="D97" s="27"/>
      <c r="E97" s="27"/>
      <c r="F97" s="27"/>
    </row>
    <row r="98" spans="1:6" ht="34.5" customHeight="1" x14ac:dyDescent="0.25">
      <c r="A98" s="50" t="s">
        <v>130</v>
      </c>
      <c r="B98" s="93">
        <f>B15+B89+B96</f>
        <v>19020.279999999995</v>
      </c>
      <c r="C98" s="51"/>
      <c r="D98" s="51"/>
      <c r="E98" s="51"/>
      <c r="F98" s="26"/>
    </row>
    <row r="99" spans="1:6" ht="13" x14ac:dyDescent="0.3">
      <c r="A99" s="27"/>
      <c r="B99" s="22"/>
      <c r="C99" s="27"/>
      <c r="D99" s="27"/>
      <c r="E99" s="27"/>
      <c r="F99" s="27"/>
    </row>
    <row r="100" spans="1:6" ht="13" x14ac:dyDescent="0.3">
      <c r="A100" s="52" t="s">
        <v>73</v>
      </c>
      <c r="B100" s="25"/>
      <c r="C100" s="26"/>
      <c r="D100" s="26"/>
      <c r="E100" s="26"/>
      <c r="F100" s="27"/>
    </row>
    <row r="101" spans="1:6" ht="12.65" customHeight="1" x14ac:dyDescent="0.25">
      <c r="A101" s="23" t="s">
        <v>131</v>
      </c>
      <c r="B101" s="53"/>
      <c r="C101" s="53"/>
      <c r="D101" s="32"/>
      <c r="E101" s="32"/>
      <c r="F101" s="27"/>
    </row>
    <row r="102" spans="1:6" ht="13" customHeight="1" x14ac:dyDescent="0.25">
      <c r="A102" s="31" t="s">
        <v>132</v>
      </c>
      <c r="B102" s="27"/>
      <c r="C102" s="32"/>
      <c r="D102" s="27"/>
      <c r="E102" s="32"/>
      <c r="F102" s="27"/>
    </row>
    <row r="103" spans="1:6" x14ac:dyDescent="0.25">
      <c r="A103" s="31" t="s">
        <v>133</v>
      </c>
      <c r="B103" s="32"/>
      <c r="C103" s="32"/>
      <c r="D103" s="32"/>
      <c r="E103" s="54"/>
      <c r="F103" s="46"/>
    </row>
    <row r="104" spans="1:6" ht="13" x14ac:dyDescent="0.3">
      <c r="A104" s="23" t="s">
        <v>79</v>
      </c>
      <c r="B104" s="25"/>
      <c r="C104" s="26"/>
      <c r="D104" s="26"/>
      <c r="E104" s="26"/>
      <c r="F104" s="27"/>
    </row>
    <row r="105" spans="1:6" ht="13" customHeight="1" x14ac:dyDescent="0.25">
      <c r="A105" s="31" t="s">
        <v>134</v>
      </c>
      <c r="B105" s="27"/>
      <c r="C105" s="32"/>
      <c r="D105" s="27"/>
      <c r="E105" s="32"/>
      <c r="F105" s="27"/>
    </row>
    <row r="106" spans="1:6" x14ac:dyDescent="0.25">
      <c r="A106" s="31" t="s">
        <v>135</v>
      </c>
      <c r="B106" s="32"/>
      <c r="C106" s="32"/>
      <c r="D106" s="32"/>
      <c r="E106" s="54"/>
      <c r="F106" s="46"/>
    </row>
    <row r="107" spans="1:6" x14ac:dyDescent="0.25">
      <c r="A107" s="36" t="s">
        <v>136</v>
      </c>
      <c r="B107" s="36"/>
      <c r="C107" s="36"/>
      <c r="D107" s="36"/>
      <c r="E107" s="54"/>
      <c r="F107" s="46"/>
    </row>
    <row r="108" spans="1:6" x14ac:dyDescent="0.25">
      <c r="A108" s="40"/>
      <c r="B108" s="27"/>
      <c r="C108" s="27"/>
      <c r="D108" s="27"/>
      <c r="E108" s="46"/>
      <c r="F108" s="46"/>
    </row>
    <row r="109" spans="1:6" hidden="1" x14ac:dyDescent="0.25">
      <c r="A109" s="40"/>
      <c r="B109" s="27"/>
      <c r="C109" s="27"/>
      <c r="D109" s="27"/>
      <c r="E109" s="46"/>
      <c r="F109" s="46"/>
    </row>
    <row r="110" spans="1:6" hidden="1" x14ac:dyDescent="0.25"/>
    <row r="111" spans="1:6" hidden="1" x14ac:dyDescent="0.25"/>
    <row r="112" spans="1:6" hidden="1" x14ac:dyDescent="0.25"/>
    <row r="113" spans="1:6" hidden="1" x14ac:dyDescent="0.25"/>
    <row r="114" spans="1:6" ht="12.75" hidden="1" customHeight="1" x14ac:dyDescent="0.25"/>
    <row r="115" spans="1:6" hidden="1" x14ac:dyDescent="0.25"/>
    <row r="116" spans="1:6" hidden="1" x14ac:dyDescent="0.25"/>
    <row r="117" spans="1:6" hidden="1" x14ac:dyDescent="0.25">
      <c r="A117" s="55"/>
      <c r="B117" s="46"/>
      <c r="C117" s="46"/>
      <c r="D117" s="46"/>
      <c r="E117" s="46"/>
      <c r="F117" s="46"/>
    </row>
    <row r="118" spans="1:6" hidden="1" x14ac:dyDescent="0.25">
      <c r="A118" s="55"/>
      <c r="B118" s="46"/>
      <c r="C118" s="46"/>
      <c r="D118" s="46"/>
      <c r="E118" s="46"/>
      <c r="F118" s="46"/>
    </row>
    <row r="119" spans="1:6" hidden="1" x14ac:dyDescent="0.25">
      <c r="A119" s="55"/>
      <c r="B119" s="46"/>
      <c r="C119" s="46"/>
      <c r="D119" s="46"/>
      <c r="E119" s="46"/>
      <c r="F119" s="46"/>
    </row>
    <row r="120" spans="1:6" hidden="1" x14ac:dyDescent="0.25">
      <c r="A120" s="55"/>
      <c r="B120" s="46"/>
      <c r="C120" s="46"/>
      <c r="D120" s="46"/>
      <c r="E120" s="46"/>
      <c r="F120" s="46"/>
    </row>
    <row r="121" spans="1:6" hidden="1" x14ac:dyDescent="0.25">
      <c r="A121" s="55"/>
      <c r="B121" s="46"/>
      <c r="C121" s="46"/>
      <c r="D121" s="46"/>
      <c r="E121" s="46"/>
      <c r="F121" s="46"/>
    </row>
    <row r="122" spans="1:6" hidden="1" x14ac:dyDescent="0.25"/>
    <row r="123" spans="1:6" hidden="1" x14ac:dyDescent="0.25"/>
    <row r="124" spans="1:6" hidden="1" x14ac:dyDescent="0.25"/>
    <row r="125" spans="1:6" hidden="1" x14ac:dyDescent="0.25"/>
    <row r="126" spans="1:6" hidden="1" x14ac:dyDescent="0.25"/>
    <row r="127" spans="1:6" hidden="1" x14ac:dyDescent="0.25"/>
    <row r="128" spans="1:6" hidden="1" x14ac:dyDescent="0.25"/>
    <row r="129" hidden="1"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sheetData>
  <sheetProtection sheet="1" formatCells="0" formatRows="0" insertColumns="0" insertRows="0" deleteRows="0"/>
  <mergeCells count="15">
    <mergeCell ref="B7:E7"/>
    <mergeCell ref="B5:E5"/>
    <mergeCell ref="D96:E96"/>
    <mergeCell ref="A1:E1"/>
    <mergeCell ref="A17:E17"/>
    <mergeCell ref="A91:E91"/>
    <mergeCell ref="B2:E2"/>
    <mergeCell ref="B3:E3"/>
    <mergeCell ref="B4:E4"/>
    <mergeCell ref="A8:E8"/>
    <mergeCell ref="A9:E9"/>
    <mergeCell ref="B6:E6"/>
    <mergeCell ref="D15:E15"/>
    <mergeCell ref="D89:E8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93 A95 A88">
      <formula1>$B$4</formula1>
      <formula2>$B$5</formula2>
    </dataValidation>
    <dataValidation allowBlank="1" showInputMessage="1" showErrorMessage="1" prompt="Insert additional rows as needed:_x000a_- 'right click' on a row number (left of screen)_x000a_- select 'Insert' (this will insert a row above it)" sqref="A92 A18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94 A20:A87">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B93:B95 B12:B14 B19:B88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12" zoomScaleNormal="100" workbookViewId="0">
      <selection activeCell="C12" sqref="C1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sign-off'!B2:F2</f>
        <v>Pike River Recovery Agency</v>
      </c>
      <c r="C2" s="176"/>
      <c r="D2" s="176"/>
      <c r="E2" s="176"/>
      <c r="F2" s="38"/>
    </row>
    <row r="3" spans="1:6" ht="21" customHeight="1" x14ac:dyDescent="0.25">
      <c r="A3" s="4" t="s">
        <v>110</v>
      </c>
      <c r="B3" s="176" t="str">
        <f>'Summary and sign-off'!B3:F3</f>
        <v>Dave Gawn</v>
      </c>
      <c r="C3" s="176"/>
      <c r="D3" s="176"/>
      <c r="E3" s="176"/>
      <c r="F3" s="38"/>
    </row>
    <row r="4" spans="1:6" ht="21" customHeight="1" x14ac:dyDescent="0.25">
      <c r="A4" s="4" t="s">
        <v>111</v>
      </c>
      <c r="B4" s="176">
        <f>'Summary and sign-off'!B4:F4</f>
        <v>44013</v>
      </c>
      <c r="C4" s="176"/>
      <c r="D4" s="176"/>
      <c r="E4" s="176"/>
      <c r="F4" s="38"/>
    </row>
    <row r="5" spans="1:6" ht="21" customHeight="1" x14ac:dyDescent="0.25">
      <c r="A5" s="4" t="s">
        <v>112</v>
      </c>
      <c r="B5" s="176">
        <f>'Summary and sign-off'!B5:F5</f>
        <v>44377</v>
      </c>
      <c r="C5" s="176"/>
      <c r="D5" s="176"/>
      <c r="E5" s="176"/>
      <c r="F5" s="38"/>
    </row>
    <row r="6" spans="1:6" ht="21" customHeight="1" x14ac:dyDescent="0.25">
      <c r="A6" s="4" t="s">
        <v>113</v>
      </c>
      <c r="B6" s="171" t="s">
        <v>80</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ht="13" x14ac:dyDescent="0.25">
      <c r="A12" s="157"/>
      <c r="B12" s="158"/>
      <c r="C12" s="169" t="s">
        <v>223</v>
      </c>
      <c r="D12" s="161" t="s">
        <v>228</v>
      </c>
      <c r="E12" s="162" t="s">
        <v>228</v>
      </c>
      <c r="F12" s="2"/>
    </row>
    <row r="13" spans="1:6" s="87" customFormat="1" ht="11.25" hidden="1" customHeight="1" x14ac:dyDescent="0.25">
      <c r="A13" s="137"/>
      <c r="B13" s="134"/>
      <c r="C13" s="138"/>
      <c r="D13" s="138"/>
      <c r="E13" s="139"/>
      <c r="F13" s="2"/>
    </row>
    <row r="14" spans="1:6" ht="34.5" customHeight="1" x14ac:dyDescent="0.25">
      <c r="A14" s="88" t="s">
        <v>142</v>
      </c>
      <c r="B14" s="97">
        <f>SUM(B11:B13)</f>
        <v>0</v>
      </c>
      <c r="C14" s="106" t="str">
        <f>IF(SUBTOTAL(3,B11:B13)=SUBTOTAL(103,B11:B13),'Summary and sign-off'!$A$48,'Summary and sign-off'!$A$49)</f>
        <v>Check - there are no hidden rows with data</v>
      </c>
      <c r="D14" s="177" t="str">
        <f>IF('Summary and sign-off'!F58='Summary and sign-off'!F54,'Summary and sign-off'!A51,'Summary and sign-off'!A50)</f>
        <v>Not all lines have an entry for "Cost in NZ$" and "Type of expense"</v>
      </c>
      <c r="E14" s="177"/>
      <c r="F14" s="2"/>
    </row>
    <row r="15" spans="1:6" ht="13" x14ac:dyDescent="0.3">
      <c r="A15" s="21"/>
      <c r="B15" s="20"/>
      <c r="C15" s="20"/>
      <c r="D15" s="20"/>
      <c r="E15" s="20"/>
      <c r="F15" s="38"/>
    </row>
    <row r="16" spans="1:6" ht="13" x14ac:dyDescent="0.3">
      <c r="A16" s="21" t="s">
        <v>73</v>
      </c>
      <c r="B16" s="22"/>
      <c r="C16" s="27"/>
      <c r="D16" s="20"/>
      <c r="E16" s="20"/>
      <c r="F16" s="38"/>
    </row>
    <row r="17" spans="1:6" ht="12.75" customHeight="1" x14ac:dyDescent="0.25">
      <c r="A17" s="23" t="s">
        <v>143</v>
      </c>
      <c r="B17" s="23"/>
      <c r="C17" s="23"/>
      <c r="D17" s="23"/>
      <c r="E17" s="23"/>
      <c r="F17" s="38"/>
    </row>
    <row r="18" spans="1:6" x14ac:dyDescent="0.25">
      <c r="A18" s="23" t="s">
        <v>144</v>
      </c>
      <c r="B18" s="31"/>
      <c r="C18" s="43"/>
      <c r="D18" s="44"/>
      <c r="E18" s="44"/>
      <c r="F18" s="38"/>
    </row>
    <row r="19" spans="1:6" ht="13" x14ac:dyDescent="0.3">
      <c r="A19" s="23" t="s">
        <v>79</v>
      </c>
      <c r="B19" s="25"/>
      <c r="C19" s="26"/>
      <c r="D19" s="26"/>
      <c r="E19" s="26"/>
      <c r="F19" s="27"/>
    </row>
    <row r="20" spans="1:6" x14ac:dyDescent="0.25">
      <c r="A20" s="31" t="s">
        <v>145</v>
      </c>
      <c r="B20" s="31"/>
      <c r="C20" s="43"/>
      <c r="D20" s="43"/>
      <c r="E20" s="43"/>
      <c r="F20" s="38"/>
    </row>
    <row r="21" spans="1:6" ht="12.75" customHeight="1" x14ac:dyDescent="0.25">
      <c r="A21" s="31" t="s">
        <v>146</v>
      </c>
      <c r="B21" s="31"/>
      <c r="C21" s="45"/>
      <c r="D21" s="45"/>
      <c r="E21" s="33"/>
      <c r="F21" s="38"/>
    </row>
    <row r="22" spans="1:6" x14ac:dyDescent="0.25">
      <c r="A22" s="20"/>
      <c r="B22" s="20"/>
      <c r="C22" s="20"/>
      <c r="D22" s="20"/>
      <c r="E22" s="20"/>
      <c r="F22" s="38"/>
    </row>
    <row r="23" spans="1:6" hidden="1" x14ac:dyDescent="0.25"/>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7"/>
  <sheetViews>
    <sheetView topLeftCell="A16"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sign-off'!B2:F2</f>
        <v>Pike River Recovery Agency</v>
      </c>
      <c r="C2" s="176"/>
      <c r="D2" s="176"/>
      <c r="E2" s="176"/>
      <c r="F2" s="24"/>
    </row>
    <row r="3" spans="1:6" ht="21" customHeight="1" x14ac:dyDescent="0.25">
      <c r="A3" s="4" t="s">
        <v>110</v>
      </c>
      <c r="B3" s="176" t="str">
        <f>'Summary and sign-off'!B3:F3</f>
        <v>Dave Gawn</v>
      </c>
      <c r="C3" s="176"/>
      <c r="D3" s="176"/>
      <c r="E3" s="176"/>
      <c r="F3" s="24"/>
    </row>
    <row r="4" spans="1:6" ht="21" customHeight="1" x14ac:dyDescent="0.25">
      <c r="A4" s="4" t="s">
        <v>111</v>
      </c>
      <c r="B4" s="176">
        <f>'Summary and sign-off'!B4:F4</f>
        <v>44013</v>
      </c>
      <c r="C4" s="176"/>
      <c r="D4" s="176"/>
      <c r="E4" s="176"/>
      <c r="F4" s="24"/>
    </row>
    <row r="5" spans="1:6" ht="21" customHeight="1" x14ac:dyDescent="0.25">
      <c r="A5" s="4" t="s">
        <v>112</v>
      </c>
      <c r="B5" s="176">
        <f>'Summary and sign-off'!B5:F5</f>
        <v>44377</v>
      </c>
      <c r="C5" s="176"/>
      <c r="D5" s="176"/>
      <c r="E5" s="176"/>
      <c r="F5" s="24"/>
    </row>
    <row r="6" spans="1:6" ht="21" customHeight="1" x14ac:dyDescent="0.25">
      <c r="A6" s="4" t="s">
        <v>113</v>
      </c>
      <c r="B6" s="171" t="s">
        <v>80</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44033</v>
      </c>
      <c r="B12" s="158">
        <v>29.03</v>
      </c>
      <c r="C12" s="161" t="s">
        <v>216</v>
      </c>
      <c r="D12" s="161" t="s">
        <v>193</v>
      </c>
      <c r="E12" s="162" t="s">
        <v>194</v>
      </c>
      <c r="F12" s="3"/>
    </row>
    <row r="13" spans="1:6" s="87" customFormat="1" x14ac:dyDescent="0.25">
      <c r="A13" s="157">
        <v>44064</v>
      </c>
      <c r="B13" s="158">
        <v>28.8</v>
      </c>
      <c r="C13" s="161" t="s">
        <v>195</v>
      </c>
      <c r="D13" s="161" t="s">
        <v>193</v>
      </c>
      <c r="E13" s="162" t="s">
        <v>194</v>
      </c>
      <c r="F13" s="3"/>
    </row>
    <row r="14" spans="1:6" s="87" customFormat="1" x14ac:dyDescent="0.25">
      <c r="A14" s="157">
        <v>44095</v>
      </c>
      <c r="B14" s="158">
        <v>72.510000000000005</v>
      </c>
      <c r="C14" s="161" t="s">
        <v>196</v>
      </c>
      <c r="D14" s="161" t="s">
        <v>193</v>
      </c>
      <c r="E14" s="162" t="s">
        <v>194</v>
      </c>
      <c r="F14" s="3"/>
    </row>
    <row r="15" spans="1:6" s="87" customFormat="1" x14ac:dyDescent="0.25">
      <c r="A15" s="157">
        <v>44125</v>
      </c>
      <c r="B15" s="158">
        <v>36.270000000000003</v>
      </c>
      <c r="C15" s="161" t="s">
        <v>197</v>
      </c>
      <c r="D15" s="161" t="s">
        <v>193</v>
      </c>
      <c r="E15" s="162" t="s">
        <v>194</v>
      </c>
      <c r="F15" s="3"/>
    </row>
    <row r="16" spans="1:6" s="87" customFormat="1" x14ac:dyDescent="0.25">
      <c r="A16" s="157">
        <v>44156</v>
      </c>
      <c r="B16" s="158">
        <v>76.150000000000006</v>
      </c>
      <c r="C16" s="161" t="s">
        <v>198</v>
      </c>
      <c r="D16" s="161" t="s">
        <v>193</v>
      </c>
      <c r="E16" s="162" t="s">
        <v>194</v>
      </c>
      <c r="F16" s="3"/>
    </row>
    <row r="17" spans="1:6" s="87" customFormat="1" x14ac:dyDescent="0.25">
      <c r="A17" s="157">
        <v>44186</v>
      </c>
      <c r="B17" s="158">
        <v>49.5</v>
      </c>
      <c r="C17" s="161" t="s">
        <v>199</v>
      </c>
      <c r="D17" s="161" t="s">
        <v>193</v>
      </c>
      <c r="E17" s="162" t="s">
        <v>194</v>
      </c>
      <c r="F17" s="3"/>
    </row>
    <row r="18" spans="1:6" s="87" customFormat="1" x14ac:dyDescent="0.25">
      <c r="A18" s="157">
        <v>44217</v>
      </c>
      <c r="B18" s="158">
        <v>37.22</v>
      </c>
      <c r="C18" s="161" t="s">
        <v>200</v>
      </c>
      <c r="D18" s="161" t="s">
        <v>193</v>
      </c>
      <c r="E18" s="162" t="s">
        <v>194</v>
      </c>
      <c r="F18" s="3"/>
    </row>
    <row r="19" spans="1:6" s="87" customFormat="1" x14ac:dyDescent="0.25">
      <c r="A19" s="157">
        <v>44248</v>
      </c>
      <c r="B19" s="158">
        <v>86.06</v>
      </c>
      <c r="C19" s="161" t="s">
        <v>201</v>
      </c>
      <c r="D19" s="161" t="s">
        <v>193</v>
      </c>
      <c r="E19" s="162" t="s">
        <v>194</v>
      </c>
      <c r="F19" s="3"/>
    </row>
    <row r="20" spans="1:6" s="87" customFormat="1" x14ac:dyDescent="0.25">
      <c r="A20" s="157">
        <v>44276</v>
      </c>
      <c r="B20" s="158">
        <v>49.73</v>
      </c>
      <c r="C20" s="161" t="s">
        <v>202</v>
      </c>
      <c r="D20" s="161" t="s">
        <v>193</v>
      </c>
      <c r="E20" s="162" t="s">
        <v>194</v>
      </c>
      <c r="F20" s="3"/>
    </row>
    <row r="21" spans="1:6" s="87" customFormat="1" x14ac:dyDescent="0.25">
      <c r="A21" s="157">
        <v>44307</v>
      </c>
      <c r="B21" s="158">
        <v>43.3</v>
      </c>
      <c r="C21" s="161" t="s">
        <v>203</v>
      </c>
      <c r="D21" s="161" t="s">
        <v>193</v>
      </c>
      <c r="E21" s="162" t="s">
        <v>194</v>
      </c>
      <c r="F21" s="3"/>
    </row>
    <row r="22" spans="1:6" s="87" customFormat="1" x14ac:dyDescent="0.25">
      <c r="A22" s="157">
        <v>44337</v>
      </c>
      <c r="B22" s="158">
        <v>38.93</v>
      </c>
      <c r="C22" s="161" t="s">
        <v>204</v>
      </c>
      <c r="D22" s="161" t="s">
        <v>193</v>
      </c>
      <c r="E22" s="162" t="s">
        <v>194</v>
      </c>
      <c r="F22" s="3"/>
    </row>
    <row r="23" spans="1:6" s="87" customFormat="1" x14ac:dyDescent="0.25">
      <c r="A23" s="157">
        <v>44368</v>
      </c>
      <c r="B23" s="158">
        <v>36.69</v>
      </c>
      <c r="C23" s="161" t="s">
        <v>217</v>
      </c>
      <c r="D23" s="161" t="s">
        <v>193</v>
      </c>
      <c r="E23" s="162" t="s">
        <v>194</v>
      </c>
      <c r="F23" s="3"/>
    </row>
    <row r="24" spans="1:6" s="87" customFormat="1" x14ac:dyDescent="0.25">
      <c r="A24" s="157">
        <v>44033</v>
      </c>
      <c r="B24" s="158">
        <v>0</v>
      </c>
      <c r="C24" s="161" t="s">
        <v>218</v>
      </c>
      <c r="D24" s="161" t="s">
        <v>205</v>
      </c>
      <c r="E24" s="162" t="s">
        <v>194</v>
      </c>
      <c r="F24" s="3"/>
    </row>
    <row r="25" spans="1:6" s="87" customFormat="1" x14ac:dyDescent="0.25">
      <c r="A25" s="157">
        <v>44064</v>
      </c>
      <c r="B25" s="158">
        <v>0</v>
      </c>
      <c r="C25" s="161" t="s">
        <v>206</v>
      </c>
      <c r="D25" s="161" t="s">
        <v>205</v>
      </c>
      <c r="E25" s="162" t="s">
        <v>194</v>
      </c>
      <c r="F25" s="3"/>
    </row>
    <row r="26" spans="1:6" s="87" customFormat="1" x14ac:dyDescent="0.25">
      <c r="A26" s="157">
        <v>44095</v>
      </c>
      <c r="B26" s="158">
        <v>0</v>
      </c>
      <c r="C26" s="161" t="s">
        <v>207</v>
      </c>
      <c r="D26" s="161" t="s">
        <v>205</v>
      </c>
      <c r="E26" s="162" t="s">
        <v>194</v>
      </c>
      <c r="F26" s="3"/>
    </row>
    <row r="27" spans="1:6" s="87" customFormat="1" x14ac:dyDescent="0.25">
      <c r="A27" s="157">
        <v>44125</v>
      </c>
      <c r="B27" s="158">
        <v>5</v>
      </c>
      <c r="C27" s="161" t="s">
        <v>208</v>
      </c>
      <c r="D27" s="161" t="s">
        <v>205</v>
      </c>
      <c r="E27" s="162" t="s">
        <v>194</v>
      </c>
      <c r="F27" s="3"/>
    </row>
    <row r="28" spans="1:6" s="87" customFormat="1" x14ac:dyDescent="0.25">
      <c r="A28" s="157">
        <v>44156</v>
      </c>
      <c r="B28" s="158">
        <v>5</v>
      </c>
      <c r="C28" s="161" t="s">
        <v>209</v>
      </c>
      <c r="D28" s="161" t="s">
        <v>205</v>
      </c>
      <c r="E28" s="162" t="s">
        <v>194</v>
      </c>
      <c r="F28" s="3"/>
    </row>
    <row r="29" spans="1:6" s="87" customFormat="1" x14ac:dyDescent="0.25">
      <c r="A29" s="157">
        <v>44186</v>
      </c>
      <c r="B29" s="158">
        <v>25.4</v>
      </c>
      <c r="C29" s="161" t="s">
        <v>210</v>
      </c>
      <c r="D29" s="161" t="s">
        <v>205</v>
      </c>
      <c r="E29" s="162" t="s">
        <v>194</v>
      </c>
      <c r="F29" s="3"/>
    </row>
    <row r="30" spans="1:6" s="87" customFormat="1" x14ac:dyDescent="0.25">
      <c r="A30" s="157">
        <v>44217</v>
      </c>
      <c r="B30" s="158">
        <v>0</v>
      </c>
      <c r="C30" s="161" t="s">
        <v>211</v>
      </c>
      <c r="D30" s="161" t="s">
        <v>205</v>
      </c>
      <c r="E30" s="162" t="s">
        <v>194</v>
      </c>
      <c r="F30" s="3"/>
    </row>
    <row r="31" spans="1:6" s="87" customFormat="1" x14ac:dyDescent="0.25">
      <c r="A31" s="157">
        <v>44248</v>
      </c>
      <c r="B31" s="158">
        <v>0</v>
      </c>
      <c r="C31" s="161" t="s">
        <v>212</v>
      </c>
      <c r="D31" s="161" t="s">
        <v>205</v>
      </c>
      <c r="E31" s="162" t="s">
        <v>194</v>
      </c>
      <c r="F31" s="3"/>
    </row>
    <row r="32" spans="1:6" s="87" customFormat="1" x14ac:dyDescent="0.25">
      <c r="A32" s="157">
        <v>44276</v>
      </c>
      <c r="B32" s="158">
        <v>0</v>
      </c>
      <c r="C32" s="161" t="s">
        <v>213</v>
      </c>
      <c r="D32" s="161" t="s">
        <v>205</v>
      </c>
      <c r="E32" s="162" t="s">
        <v>194</v>
      </c>
      <c r="F32" s="3"/>
    </row>
    <row r="33" spans="1:6" s="87" customFormat="1" x14ac:dyDescent="0.25">
      <c r="A33" s="157">
        <v>44307</v>
      </c>
      <c r="B33" s="158">
        <v>0</v>
      </c>
      <c r="C33" s="161" t="s">
        <v>214</v>
      </c>
      <c r="D33" s="161" t="s">
        <v>205</v>
      </c>
      <c r="E33" s="162" t="s">
        <v>194</v>
      </c>
      <c r="F33" s="3"/>
    </row>
    <row r="34" spans="1:6" s="87" customFormat="1" x14ac:dyDescent="0.25">
      <c r="A34" s="157">
        <v>44337</v>
      </c>
      <c r="B34" s="158">
        <v>0</v>
      </c>
      <c r="C34" s="161" t="s">
        <v>215</v>
      </c>
      <c r="D34" s="161" t="s">
        <v>205</v>
      </c>
      <c r="E34" s="162" t="s">
        <v>194</v>
      </c>
      <c r="F34" s="3"/>
    </row>
    <row r="35" spans="1:6" s="87" customFormat="1" x14ac:dyDescent="0.25">
      <c r="A35" s="157">
        <v>44368</v>
      </c>
      <c r="B35" s="158">
        <v>0</v>
      </c>
      <c r="C35" s="161" t="s">
        <v>219</v>
      </c>
      <c r="D35" s="161" t="s">
        <v>205</v>
      </c>
      <c r="E35" s="162" t="s">
        <v>194</v>
      </c>
      <c r="F35" s="3"/>
    </row>
    <row r="36" spans="1:6" s="87" customFormat="1" hidden="1" x14ac:dyDescent="0.25">
      <c r="A36" s="137"/>
      <c r="B36" s="134"/>
      <c r="C36" s="138"/>
      <c r="D36" s="138"/>
      <c r="E36" s="139"/>
      <c r="F36" s="3"/>
    </row>
    <row r="37" spans="1:6" ht="34.5" customHeight="1" x14ac:dyDescent="0.25">
      <c r="A37" s="88" t="s">
        <v>151</v>
      </c>
      <c r="B37" s="97">
        <f>SUM(B11:B36)</f>
        <v>619.59</v>
      </c>
      <c r="C37" s="106" t="str">
        <f>IF(SUBTOTAL(3,B11:B36)=SUBTOTAL(103,B11:B36),'Summary and sign-off'!$A$48,'Summary and sign-off'!$A$49)</f>
        <v>Check - there are no hidden rows with data</v>
      </c>
      <c r="D37" s="177" t="str">
        <f>IF('Summary and sign-off'!F59='Summary and sign-off'!F54,'Summary and sign-off'!A51,'Summary and sign-off'!A50)</f>
        <v>Check - each entry provides sufficient information</v>
      </c>
      <c r="E37" s="177"/>
      <c r="F37" s="37"/>
    </row>
    <row r="38" spans="1:6" ht="14.15" customHeight="1" x14ac:dyDescent="0.25">
      <c r="A38" s="38"/>
      <c r="B38" s="27"/>
      <c r="C38" s="20"/>
      <c r="D38" s="20"/>
      <c r="E38" s="20"/>
      <c r="F38" s="24"/>
    </row>
    <row r="39" spans="1:6" ht="13" x14ac:dyDescent="0.3">
      <c r="A39" s="21" t="s">
        <v>152</v>
      </c>
      <c r="B39" s="20"/>
      <c r="C39" s="20"/>
      <c r="D39" s="20"/>
      <c r="E39" s="20"/>
      <c r="F39" s="24"/>
    </row>
    <row r="40" spans="1:6" ht="12.65" customHeight="1" x14ac:dyDescent="0.25">
      <c r="A40" s="23" t="s">
        <v>131</v>
      </c>
      <c r="B40" s="20"/>
      <c r="C40" s="20"/>
      <c r="D40" s="20"/>
      <c r="E40" s="20"/>
      <c r="F40" s="24"/>
    </row>
    <row r="41" spans="1:6" ht="13" x14ac:dyDescent="0.3">
      <c r="A41" s="23" t="s">
        <v>79</v>
      </c>
      <c r="B41" s="25"/>
      <c r="C41" s="26"/>
      <c r="D41" s="26"/>
      <c r="E41" s="26"/>
      <c r="F41" s="27"/>
    </row>
    <row r="42" spans="1:6" x14ac:dyDescent="0.25">
      <c r="A42" s="31" t="s">
        <v>145</v>
      </c>
      <c r="B42" s="32"/>
      <c r="C42" s="27"/>
      <c r="D42" s="27"/>
      <c r="E42" s="27"/>
      <c r="F42" s="27"/>
    </row>
    <row r="43" spans="1:6" ht="12.75" customHeight="1" x14ac:dyDescent="0.25">
      <c r="A43" s="31" t="s">
        <v>146</v>
      </c>
      <c r="B43" s="39"/>
      <c r="C43" s="33"/>
      <c r="D43" s="33"/>
      <c r="E43" s="33"/>
      <c r="F43" s="33"/>
    </row>
    <row r="44" spans="1:6" x14ac:dyDescent="0.25">
      <c r="A44" s="38"/>
      <c r="B44" s="40"/>
      <c r="C44" s="20"/>
      <c r="D44" s="20"/>
      <c r="E44" s="20"/>
      <c r="F44" s="38"/>
    </row>
    <row r="45" spans="1:6" hidden="1" x14ac:dyDescent="0.25">
      <c r="A45" s="20"/>
      <c r="B45" s="20"/>
      <c r="C45" s="20"/>
      <c r="D45" s="20"/>
      <c r="E45" s="38"/>
    </row>
    <row r="46" spans="1:6" ht="12.75" hidden="1" customHeight="1" x14ac:dyDescent="0.25"/>
    <row r="47" spans="1:6" hidden="1" x14ac:dyDescent="0.25">
      <c r="A47" s="41"/>
      <c r="B47" s="41"/>
      <c r="C47" s="41"/>
      <c r="D47" s="41"/>
      <c r="E47" s="41"/>
      <c r="F47" s="24"/>
    </row>
    <row r="48" spans="1:6" hidden="1" x14ac:dyDescent="0.25">
      <c r="A48" s="41"/>
      <c r="B48" s="41"/>
      <c r="C48" s="41"/>
      <c r="D48" s="41"/>
      <c r="E48" s="41"/>
      <c r="F48" s="24"/>
    </row>
    <row r="49" spans="1:6" hidden="1" x14ac:dyDescent="0.25">
      <c r="A49" s="41"/>
      <c r="B49" s="41"/>
      <c r="C49" s="41"/>
      <c r="D49" s="41"/>
      <c r="E49" s="41"/>
      <c r="F49" s="24"/>
    </row>
    <row r="50" spans="1:6" hidden="1" x14ac:dyDescent="0.25">
      <c r="A50" s="41"/>
      <c r="B50" s="41"/>
      <c r="C50" s="41"/>
      <c r="D50" s="41"/>
      <c r="E50" s="41"/>
      <c r="F50" s="24"/>
    </row>
    <row r="51" spans="1:6" hidden="1" x14ac:dyDescent="0.25">
      <c r="A51" s="41"/>
      <c r="B51" s="41"/>
      <c r="C51" s="41"/>
      <c r="D51" s="41"/>
      <c r="E51" s="41"/>
      <c r="F51" s="24"/>
    </row>
    <row r="52" spans="1:6" hidden="1" x14ac:dyDescent="0.25"/>
    <row r="53" spans="1:6" hidden="1" x14ac:dyDescent="0.25"/>
    <row r="54" spans="1:6" hidden="1" x14ac:dyDescent="0.25"/>
    <row r="55" spans="1:6" hidden="1" x14ac:dyDescent="0.25"/>
    <row r="56" spans="1:6" hidden="1" x14ac:dyDescent="0.25"/>
    <row r="57" spans="1:6" hidden="1" x14ac:dyDescent="0.25"/>
    <row r="58" spans="1:6" hidden="1" x14ac:dyDescent="0.25"/>
    <row r="59" spans="1:6" hidden="1" x14ac:dyDescent="0.25"/>
    <row r="60" spans="1:6" hidden="1" x14ac:dyDescent="0.25"/>
    <row r="61" spans="1:6" hidden="1" x14ac:dyDescent="0.25"/>
    <row r="62" spans="1:6" hidden="1" x14ac:dyDescent="0.25"/>
    <row r="63" spans="1:6" x14ac:dyDescent="0.25"/>
    <row r="64" spans="1:6" x14ac:dyDescent="0.25"/>
    <row r="65" x14ac:dyDescent="0.25"/>
    <row r="66" x14ac:dyDescent="0.25"/>
    <row r="67" x14ac:dyDescent="0.25"/>
  </sheetData>
  <sheetProtection sheet="1" formatCells="0" insertRows="0" deleteRows="0"/>
  <mergeCells count="10">
    <mergeCell ref="D37:E3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topLeftCell="A10" zoomScaleNormal="100" workbookViewId="0">
      <selection activeCell="B12" sqref="B12"/>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73" t="s">
        <v>153</v>
      </c>
      <c r="B1" s="173"/>
      <c r="C1" s="173"/>
      <c r="D1" s="173"/>
      <c r="E1" s="173"/>
      <c r="F1" s="173"/>
    </row>
    <row r="2" spans="1:7" ht="21" customHeight="1" x14ac:dyDescent="0.25">
      <c r="A2" s="4" t="s">
        <v>52</v>
      </c>
      <c r="B2" s="176" t="str">
        <f>'Summary and sign-off'!B2:F2</f>
        <v>Pike River Recovery Agency</v>
      </c>
      <c r="C2" s="176"/>
      <c r="D2" s="176"/>
      <c r="E2" s="176"/>
      <c r="F2" s="176"/>
    </row>
    <row r="3" spans="1:7" ht="21" customHeight="1" x14ac:dyDescent="0.25">
      <c r="A3" s="4" t="s">
        <v>110</v>
      </c>
      <c r="B3" s="176" t="str">
        <f>'Summary and sign-off'!B3:F3</f>
        <v>Dave Gawn</v>
      </c>
      <c r="C3" s="176"/>
      <c r="D3" s="176"/>
      <c r="E3" s="176"/>
      <c r="F3" s="176"/>
    </row>
    <row r="4" spans="1:7" ht="21" customHeight="1" x14ac:dyDescent="0.25">
      <c r="A4" s="4" t="s">
        <v>111</v>
      </c>
      <c r="B4" s="176">
        <f>'Summary and sign-off'!B4:F4</f>
        <v>44013</v>
      </c>
      <c r="C4" s="176"/>
      <c r="D4" s="176"/>
      <c r="E4" s="176"/>
      <c r="F4" s="176"/>
    </row>
    <row r="5" spans="1:7" ht="21" customHeight="1" x14ac:dyDescent="0.25">
      <c r="A5" s="4" t="s">
        <v>112</v>
      </c>
      <c r="B5" s="176">
        <f>'Summary and sign-off'!B5:F5</f>
        <v>44377</v>
      </c>
      <c r="C5" s="176"/>
      <c r="D5" s="176"/>
      <c r="E5" s="176"/>
      <c r="F5" s="176"/>
    </row>
    <row r="6" spans="1:7" ht="21" customHeight="1" x14ac:dyDescent="0.25">
      <c r="A6" s="4" t="s">
        <v>154</v>
      </c>
      <c r="B6" s="171" t="s">
        <v>80</v>
      </c>
      <c r="C6" s="171"/>
      <c r="D6" s="171"/>
      <c r="E6" s="171"/>
      <c r="F6" s="171"/>
    </row>
    <row r="7" spans="1:7" ht="21" customHeight="1" x14ac:dyDescent="0.25">
      <c r="A7" s="4" t="s">
        <v>56</v>
      </c>
      <c r="B7" s="171" t="s">
        <v>83</v>
      </c>
      <c r="C7" s="171"/>
      <c r="D7" s="171"/>
      <c r="E7" s="171"/>
      <c r="F7" s="171"/>
    </row>
    <row r="8" spans="1:7" ht="36" customHeight="1" x14ac:dyDescent="0.25">
      <c r="A8" s="180" t="s">
        <v>155</v>
      </c>
      <c r="B8" s="180"/>
      <c r="C8" s="180"/>
      <c r="D8" s="180"/>
      <c r="E8" s="180"/>
      <c r="F8" s="180"/>
    </row>
    <row r="9" spans="1:7" ht="36" customHeight="1" x14ac:dyDescent="0.25">
      <c r="A9" s="188" t="s">
        <v>156</v>
      </c>
      <c r="B9" s="189"/>
      <c r="C9" s="189"/>
      <c r="D9" s="189"/>
      <c r="E9" s="189"/>
      <c r="F9" s="189"/>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ht="13" x14ac:dyDescent="0.25">
      <c r="A12" s="157"/>
      <c r="B12" s="169" t="s">
        <v>223</v>
      </c>
      <c r="C12" s="164"/>
      <c r="D12" s="163"/>
      <c r="E12" s="165"/>
      <c r="F12" s="166"/>
    </row>
    <row r="13" spans="1:7" s="87" customFormat="1" hidden="1" x14ac:dyDescent="0.25">
      <c r="A13" s="133"/>
      <c r="B13" s="138"/>
      <c r="C13" s="140"/>
      <c r="D13" s="138"/>
      <c r="E13" s="141"/>
      <c r="F13" s="139"/>
    </row>
    <row r="14" spans="1:7" ht="34.5" customHeight="1" x14ac:dyDescent="0.25">
      <c r="A14" s="152" t="s">
        <v>162</v>
      </c>
      <c r="B14" s="153" t="s">
        <v>163</v>
      </c>
      <c r="C14" s="154">
        <f>C15+C16</f>
        <v>0</v>
      </c>
      <c r="D14" s="155" t="str">
        <f>IF(SUBTOTAL(3,C11:C13)=SUBTOTAL(103,C11:C13),'Summary and sign-off'!$A$48,'Summary and sign-off'!$A$49)</f>
        <v>Check - there are no hidden rows with data</v>
      </c>
      <c r="E14" s="177" t="str">
        <f>IF('Summary and sign-off'!F60='Summary and sign-off'!F54,'Summary and sign-off'!A52,'Summary and sign-off'!A50)</f>
        <v>Not all lines have an entry for "Description", "Was the gift accepted?" and "Estimated value in NZ$"</v>
      </c>
      <c r="F14" s="177"/>
      <c r="G14" s="87"/>
    </row>
    <row r="15" spans="1:7" ht="25.5" customHeight="1" x14ac:dyDescent="0.35">
      <c r="A15" s="89"/>
      <c r="B15" s="90" t="s">
        <v>96</v>
      </c>
      <c r="C15" s="91">
        <f>COUNTIF(C11:C13,'Summary and sign-off'!A45)</f>
        <v>0</v>
      </c>
      <c r="D15" s="17"/>
      <c r="E15" s="18"/>
      <c r="F15" s="19"/>
    </row>
    <row r="16" spans="1:7" ht="25.5" customHeight="1" x14ac:dyDescent="0.35">
      <c r="A16" s="89"/>
      <c r="B16" s="90" t="s">
        <v>97</v>
      </c>
      <c r="C16" s="91">
        <f>COUNTIF(C11:C13,'Summary and sign-off'!A46)</f>
        <v>0</v>
      </c>
      <c r="D16" s="17"/>
      <c r="E16" s="18"/>
      <c r="F16" s="19"/>
    </row>
    <row r="17" spans="1:6" ht="13" x14ac:dyDescent="0.3">
      <c r="A17" s="20"/>
      <c r="B17" s="21"/>
      <c r="C17" s="20"/>
      <c r="D17" s="22"/>
      <c r="E17" s="22"/>
      <c r="F17" s="20"/>
    </row>
    <row r="18" spans="1:6" ht="13" x14ac:dyDescent="0.3">
      <c r="A18" s="21" t="s">
        <v>152</v>
      </c>
      <c r="B18" s="21"/>
      <c r="C18" s="21"/>
      <c r="D18" s="21"/>
      <c r="E18" s="21"/>
      <c r="F18" s="21"/>
    </row>
    <row r="19" spans="1:6" ht="12.65" customHeight="1" x14ac:dyDescent="0.25">
      <c r="A19" s="23" t="s">
        <v>131</v>
      </c>
      <c r="B19" s="20"/>
      <c r="C19" s="20"/>
      <c r="D19" s="20"/>
      <c r="E19" s="20"/>
      <c r="F19" s="24"/>
    </row>
    <row r="20" spans="1:6" ht="13" x14ac:dyDescent="0.3">
      <c r="A20" s="23" t="s">
        <v>79</v>
      </c>
      <c r="B20" s="25"/>
      <c r="C20" s="26"/>
      <c r="D20" s="26"/>
      <c r="E20" s="26"/>
      <c r="F20" s="27"/>
    </row>
    <row r="21" spans="1:6" ht="13" x14ac:dyDescent="0.3">
      <c r="A21" s="23" t="s">
        <v>164</v>
      </c>
      <c r="B21" s="28"/>
      <c r="C21" s="28"/>
      <c r="D21" s="28"/>
      <c r="E21" s="28"/>
      <c r="F21" s="28"/>
    </row>
    <row r="22" spans="1:6" ht="12.75" customHeight="1" x14ac:dyDescent="0.25">
      <c r="A22" s="23" t="s">
        <v>165</v>
      </c>
      <c r="B22" s="20"/>
      <c r="C22" s="20"/>
      <c r="D22" s="20"/>
      <c r="E22" s="20"/>
      <c r="F22" s="20"/>
    </row>
    <row r="23" spans="1:6" ht="13" customHeight="1" x14ac:dyDescent="0.25">
      <c r="A23" s="29" t="s">
        <v>166</v>
      </c>
      <c r="B23" s="30"/>
      <c r="C23" s="30"/>
      <c r="D23" s="30"/>
      <c r="E23" s="30"/>
      <c r="F23" s="30"/>
    </row>
    <row r="24" spans="1:6" x14ac:dyDescent="0.25">
      <c r="A24" s="31" t="s">
        <v>167</v>
      </c>
      <c r="B24" s="32"/>
      <c r="C24" s="27"/>
      <c r="D24" s="27"/>
      <c r="E24" s="27"/>
      <c r="F24" s="27"/>
    </row>
    <row r="25" spans="1:6" ht="12.75" customHeight="1" x14ac:dyDescent="0.25">
      <c r="A25" s="31" t="s">
        <v>146</v>
      </c>
      <c r="B25" s="23"/>
      <c r="C25" s="33"/>
      <c r="D25" s="33"/>
      <c r="E25" s="33"/>
      <c r="F25" s="33"/>
    </row>
    <row r="26" spans="1:6" ht="12.75" customHeight="1" x14ac:dyDescent="0.25">
      <c r="A26" s="23"/>
      <c r="B26" s="23"/>
      <c r="C26" s="33"/>
      <c r="D26" s="33"/>
      <c r="E26" s="33"/>
      <c r="F26" s="33"/>
    </row>
    <row r="27" spans="1:6" ht="12.75" hidden="1" customHeight="1" x14ac:dyDescent="0.25">
      <c r="A27" s="23"/>
      <c r="B27" s="23"/>
      <c r="C27" s="33"/>
      <c r="D27" s="33"/>
      <c r="E27" s="33"/>
      <c r="F27" s="33"/>
    </row>
    <row r="28" spans="1:6" hidden="1" x14ac:dyDescent="0.25"/>
    <row r="29" spans="1:6" hidden="1" x14ac:dyDescent="0.25"/>
    <row r="30" spans="1:6" ht="13" hidden="1" x14ac:dyDescent="0.3">
      <c r="A30" s="21"/>
      <c r="B30" s="21"/>
      <c r="C30" s="21"/>
      <c r="D30" s="21"/>
      <c r="E30" s="21"/>
      <c r="F30" s="21"/>
    </row>
    <row r="31" spans="1:6" ht="13" hidden="1" x14ac:dyDescent="0.3">
      <c r="A31" s="21"/>
      <c r="B31" s="21"/>
      <c r="C31" s="21"/>
      <c r="D31" s="21"/>
      <c r="E31" s="21"/>
      <c r="F31" s="21"/>
    </row>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C11:C13</xm:sqref>
        </x14:dataValidation>
        <x14:dataValidation type="list" errorStyle="information" operator="greaterThan" allowBlank="1" showInputMessage="1" prompt="Provide specific $ value if possible">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schemas.microsoft.com/office/2006/documentManagement/types"/>
    <ds:schemaRef ds:uri="12165527-d881-4234-97f9-ee139a3f0c31"/>
    <ds:schemaRef ds:uri="http://www.w3.org/XML/1998/namespace"/>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Lee Harris [PRRA]</cp:lastModifiedBy>
  <cp:revision/>
  <dcterms:created xsi:type="dcterms:W3CDTF">2010-10-17T20:59:02Z</dcterms:created>
  <dcterms:modified xsi:type="dcterms:W3CDTF">2021-07-25T20:54:36Z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