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Documents\"/>
    </mc:Choice>
  </mc:AlternateContent>
  <bookViews>
    <workbookView xWindow="0" yWindow="0" windowWidth="28800" windowHeight="12300" firstSheet="1" activeTab="1"/>
  </bookViews>
  <sheets>
    <sheet name="Guidance for agencies" sheetId="5" r:id="rId1"/>
    <sheet name="Summary and sign-off CE" sheetId="13" r:id="rId2"/>
    <sheet name="Travel" sheetId="1" r:id="rId3"/>
    <sheet name="Hospitality" sheetId="2" r:id="rId4"/>
    <sheet name="All other expenses" sheetId="3" r:id="rId5"/>
    <sheet name="Gifts and benefits" sheetId="4" r:id="rId6"/>
    <sheet name="Summary and sign-off Kaihautu" sheetId="14" r:id="rId7"/>
    <sheet name="Travel - Kaihautu" sheetId="15" r:id="rId8"/>
    <sheet name="Hospitality - Kaihautu" sheetId="16" r:id="rId9"/>
    <sheet name="All other expenses - Kaihautu" sheetId="17" r:id="rId10"/>
    <sheet name="Gifts and benefits - Kaihautu" sheetId="18" r:id="rId11"/>
  </sheets>
  <definedNames>
    <definedName name="_xlnm.Print_Area" localSheetId="4">'All other expenses'!$A$1:$E$31</definedName>
    <definedName name="_xlnm.Print_Area" localSheetId="9">'All other expenses - Kaihautu'!$A$1:$E$31</definedName>
    <definedName name="_xlnm.Print_Area" localSheetId="5">'Gifts and benefits'!$A$1:$F$38</definedName>
    <definedName name="_xlnm.Print_Area" localSheetId="10">'Gifts and benefits - Kaihautu'!$A$1:$F$27</definedName>
    <definedName name="_xlnm.Print_Area" localSheetId="0">'Guidance for agencies'!$A$1:$A$58</definedName>
    <definedName name="_xlnm.Print_Area" localSheetId="3">Hospitality!$A$1:$E$26</definedName>
    <definedName name="_xlnm.Print_Area" localSheetId="8">'Hospitality - Kaihautu'!$A$1:$E$32</definedName>
    <definedName name="_xlnm.Print_Area" localSheetId="1">'Summary and sign-off CE'!$A$1:$F$23</definedName>
    <definedName name="_xlnm.Print_Area" localSheetId="6">'Summary and sign-off Kaihautu'!$A$1:$F$23</definedName>
    <definedName name="_xlnm.Print_Area" localSheetId="2">Travel!$A$1:$E$109</definedName>
    <definedName name="_xlnm.Print_Area" localSheetId="7">'Travel - Kaihautu'!$A$1:$E$124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18" l="1"/>
  <c r="C17" i="18"/>
  <c r="C16" i="18" s="1"/>
  <c r="F11" i="14" s="1"/>
  <c r="D16" i="18"/>
  <c r="B5" i="18"/>
  <c r="B4" i="18"/>
  <c r="B3" i="18"/>
  <c r="B2" i="18"/>
  <c r="C25" i="17"/>
  <c r="B25" i="17"/>
  <c r="B13" i="14" s="1"/>
  <c r="B5" i="17"/>
  <c r="B4" i="17"/>
  <c r="B3" i="17"/>
  <c r="B2" i="17"/>
  <c r="C25" i="16"/>
  <c r="B25" i="16"/>
  <c r="B12" i="14" s="1"/>
  <c r="B5" i="16"/>
  <c r="B4" i="16"/>
  <c r="B3" i="16"/>
  <c r="B2" i="16"/>
  <c r="C113" i="15"/>
  <c r="B113" i="15"/>
  <c r="C94" i="15"/>
  <c r="B94" i="15"/>
  <c r="B16" i="14" s="1"/>
  <c r="C22" i="15"/>
  <c r="B22" i="15"/>
  <c r="B5" i="15"/>
  <c r="B4" i="15"/>
  <c r="B3" i="15"/>
  <c r="B2" i="15"/>
  <c r="E60" i="14"/>
  <c r="C60" i="14"/>
  <c r="B60" i="14"/>
  <c r="F60" i="14" s="1"/>
  <c r="E16" i="18" s="1"/>
  <c r="D59" i="14"/>
  <c r="B59" i="14"/>
  <c r="F59" i="14" s="1"/>
  <c r="D25" i="17" s="1"/>
  <c r="D58" i="14"/>
  <c r="F58" i="14" s="1"/>
  <c r="D25" i="16" s="1"/>
  <c r="B58" i="14"/>
  <c r="D57" i="14"/>
  <c r="B57" i="14"/>
  <c r="D56" i="14"/>
  <c r="B56" i="14"/>
  <c r="D55" i="14"/>
  <c r="B55" i="14"/>
  <c r="B17" i="14"/>
  <c r="B15" i="14"/>
  <c r="F13" i="14"/>
  <c r="C13" i="14"/>
  <c r="F12" i="14"/>
  <c r="C12" i="14"/>
  <c r="C11" i="14"/>
  <c r="C17" i="14" s="1"/>
  <c r="B6" i="14"/>
  <c r="F57" i="14" l="1"/>
  <c r="D113" i="15" s="1"/>
  <c r="B115" i="15"/>
  <c r="B11" i="14"/>
  <c r="F56" i="14"/>
  <c r="D94" i="15" s="1"/>
  <c r="F55" i="14"/>
  <c r="D22" i="15" s="1"/>
  <c r="C16" i="14"/>
  <c r="C15" i="14"/>
  <c r="D27" i="4"/>
  <c r="C25" i="3"/>
  <c r="C19" i="2"/>
  <c r="C84" i="1"/>
  <c r="C98" i="1"/>
  <c r="C22" i="1"/>
  <c r="B6" i="13" l="1"/>
  <c r="E60" i="13"/>
  <c r="C60" i="13"/>
  <c r="C29" i="4"/>
  <c r="C28" i="4"/>
  <c r="B60" i="13" l="1"/>
  <c r="B59" i="13"/>
  <c r="D59" i="13"/>
  <c r="B58" i="13"/>
  <c r="D58" i="13"/>
  <c r="D57" i="13"/>
  <c r="B57" i="13"/>
  <c r="D56" i="13"/>
  <c r="B56" i="13"/>
  <c r="D55" i="13"/>
  <c r="B55" i="13"/>
  <c r="B2" i="4"/>
  <c r="B3" i="4"/>
  <c r="B2" i="3"/>
  <c r="B3" i="3"/>
  <c r="B2" i="2"/>
  <c r="B3" i="2"/>
  <c r="B2" i="1"/>
  <c r="B3" i="1"/>
  <c r="F58" i="13" l="1"/>
  <c r="D19" i="2" s="1"/>
  <c r="F60" i="13"/>
  <c r="E27" i="4" s="1"/>
  <c r="F59" i="13"/>
  <c r="D25" i="3" s="1"/>
  <c r="F57" i="13"/>
  <c r="D98" i="1" s="1"/>
  <c r="F56" i="13"/>
  <c r="D84" i="1" s="1"/>
  <c r="F55" i="13"/>
  <c r="D22" i="1" s="1"/>
  <c r="C13" i="13"/>
  <c r="C12" i="13"/>
  <c r="C11" i="13"/>
  <c r="C16" i="13" l="1"/>
  <c r="C17" i="13"/>
  <c r="B5" i="4" l="1"/>
  <c r="B4" i="4"/>
  <c r="B5" i="3"/>
  <c r="B4" i="3"/>
  <c r="B5" i="2"/>
  <c r="B4" i="2"/>
  <c r="B5" i="1"/>
  <c r="B4" i="1"/>
  <c r="C15" i="13" l="1"/>
  <c r="F12" i="13" l="1"/>
  <c r="C27" i="4"/>
  <c r="F11" i="13" s="1"/>
  <c r="F13" i="13" l="1"/>
  <c r="B98" i="1"/>
  <c r="B17" i="13" s="1"/>
  <c r="B84" i="1"/>
  <c r="B16" i="13" s="1"/>
  <c r="B22" i="1"/>
  <c r="B15" i="13" s="1"/>
  <c r="B25" i="3" l="1"/>
  <c r="B13" i="13" s="1"/>
  <c r="B19" i="2"/>
  <c r="B12" i="13" s="1"/>
  <c r="B11" i="13" l="1"/>
  <c r="B100"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87"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6.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97"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7.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8.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9.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<sst xmlns="http://schemas.openxmlformats.org/spreadsheetml/2006/main" count="954" uniqueCount="276">
  <si>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</si>
  <si>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</si>
  <si>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</si>
  <si>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</si>
  <si>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</si>
  <si>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</si>
  <si>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</si>
  <si>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</si>
  <si>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</si>
  <si>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</si>
  <si>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</si>
  <si>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</si>
  <si>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</si>
  <si>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</si>
  <si>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</si>
  <si>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</si>
  <si>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</si>
  <si>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</si>
  <si>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</si>
  <si>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</si>
  <si>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</si>
  <si>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</si>
  <si>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</si>
  <si>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</si>
  <si>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</si>
  <si>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</si>
  <si>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</si>
  <si>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</si>
  <si>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</si>
  <si>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</si>
  <si>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</si>
  <si>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</si>
  <si>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</si>
  <si>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</si>
  <si>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</si>
  <si>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</si>
  <si>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</si>
  <si>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</si>
  <si>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</si>
  <si>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</si>
  <si>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</si>
  <si>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</si>
  <si>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</si>
  <si>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</si>
  <si>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</si>
  <si>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</si>
  <si>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</si>
  <si>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</si>
  <si>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</si>
  <si>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</si>
  <si>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</si>
  <si>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</si>
  <si>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</si>
  <si>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</si>
  <si>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</si>
  <si>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</si>
  <si>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</si>
  <si>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</si>
  <si>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</si>
  <si>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</si>
  <si>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</si>
  <si>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</si>
  <si>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</si>
  <si>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</si>
  <si>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</si>
  <si>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</si>
  <si>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</si>
  <si>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</si>
  <si>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</si>
  <si>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</si>
  <si>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</si>
  <si>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</si>
  <si>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</si>
  <si>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</si>
  <si>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</si>
  <si>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</si>
  <si>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</si>
  <si>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</si>
  <si>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</si>
  <si>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</si>
  <si>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</si>
  <si>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</si>
  <si>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</si>
  <si>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</si>
  <si>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</si>
  <si>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</si>
  <si>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</si>
  <si>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</si>
  <si>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</si>
  <si>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</si>
  <si>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</si>
  <si>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</si>
  <si>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</si>
  <si>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</si>
  <si>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</si>
  <si>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</si>
  <si>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</si>
  <si>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</si>
  <si>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</si>
  <si>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</si>
  <si>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</si>
  <si>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</si>
  <si>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</si>
  <si>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</si>
  <si>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</si>
  <si>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</si>
  <si>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</si>
  <si>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</si>
  <si>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</si>
  <si>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</si>
  <si>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</si>
  <si>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</si>
  <si>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</si>
  <si>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</si>
  <si>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</si>
  <si>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</si>
  <si>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</si>
  <si>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</si>
  <si>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</si>
  <si>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</si>
  <si>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</si>
  <si>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</si>
  <si>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</si>
  <si>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</si>
  <si>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</si>
  <si>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</si>
  <si>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</si>
  <si>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</si>
  <si>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</si>
  <si>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</si>
  <si>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</si>
  <si>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</si>
  <si>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</si>
  <si>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</si>
  <si>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</si>
  <si>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</si>
  <si>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</si>
  <si>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</si>
  <si>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</si>
  <si>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</si>
  <si>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</si>
  <si>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</si>
  <si>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</si>
  <si>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</si>
  <si>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</si>
  <si>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</si>
  <si>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</si>
  <si>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</si>
  <si>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</si>
  <si>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</si>
  <si>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</si>
  <si>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</si>
  <si>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</si>
  <si>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</si>
  <si>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</si>
  <si>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</si>
  <si>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</si>
  <si>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</si>
  <si>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</si>
  <si>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</si>
  <si>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</si>
  <si>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</si>
  <si>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</si>
  <si>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</si>
  <si>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</si>
  <si>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</si>
  <si>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</si>
  <si>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</si>
  <si>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</si>
  <si>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Museum of New Zealand Te Papa Tongarewa</t>
  </si>
  <si>
    <t>Courtney Johnston</t>
  </si>
  <si>
    <t>Travel to Wellington Airport</t>
  </si>
  <si>
    <t>Taxi</t>
  </si>
  <si>
    <t>Wellington</t>
  </si>
  <si>
    <t>Attend Metro Museums Directors Meeting in Christchurch</t>
  </si>
  <si>
    <t>Flight</t>
  </si>
  <si>
    <t>Christchurch</t>
  </si>
  <si>
    <t>Fee</t>
  </si>
  <si>
    <t>October Board Meeting in Gisborne</t>
  </si>
  <si>
    <t>Gisborne</t>
  </si>
  <si>
    <t>Attend event and meetings in Auckland</t>
  </si>
  <si>
    <t>Auckland</t>
  </si>
  <si>
    <t>Travel to Christchurch Airport</t>
  </si>
  <si>
    <t>Hotel</t>
  </si>
  <si>
    <t>Car</t>
  </si>
  <si>
    <t>Travel from Auckland Airport</t>
  </si>
  <si>
    <t>Travel to Auckland Airport</t>
  </si>
  <si>
    <t>Stakeholder meetings in Dunedin, attend exhibition opening</t>
  </si>
  <si>
    <t>Dunedin</t>
  </si>
  <si>
    <t>Travel to Dunedin Airport</t>
  </si>
  <si>
    <t>Travel from Dunedin Airport</t>
  </si>
  <si>
    <t>Travel to Dunedin</t>
  </si>
  <si>
    <t>Auckland Art Fair and Meetings In Auckland</t>
  </si>
  <si>
    <t>Auckland Travel</t>
  </si>
  <si>
    <t>Metro Museums Directors Meeting and Auckland War Memorial Museum</t>
  </si>
  <si>
    <t>Stakeholder meetings in Lincoln</t>
  </si>
  <si>
    <t>Travel from Christchurch Airport</t>
  </si>
  <si>
    <t>Travel from Wellington Airport</t>
  </si>
  <si>
    <t>Auckland Board Meeting and function</t>
  </si>
  <si>
    <t>Rotorua</t>
  </si>
  <si>
    <t>Travel from Rotorua Airport</t>
  </si>
  <si>
    <t>Travel to Rotorua Airport</t>
  </si>
  <si>
    <t>Travel to local meeting</t>
  </si>
  <si>
    <t>Coffee with Chair Govett-Brewster Foundation</t>
  </si>
  <si>
    <t>Refreshments for 2</t>
  </si>
  <si>
    <t>Catering for meeting with members of WCC</t>
  </si>
  <si>
    <t>Coffee with Warren + Mahoney</t>
  </si>
  <si>
    <t>Visit of new Canterbury Museum leaders</t>
  </si>
  <si>
    <t>Royal NZ Ballet</t>
  </si>
  <si>
    <t>Copy of The Moment Eternal: Nyapanyapa Yunipuni</t>
  </si>
  <si>
    <t>Museum &amp; Art Gallery Northern Territory</t>
  </si>
  <si>
    <t>Given to Te Papa Library</t>
  </si>
  <si>
    <t>Copy of Variations for Troubled Hands</t>
  </si>
  <si>
    <t>Michael Lett Gallery</t>
  </si>
  <si>
    <t>Copy of The Jewel by Neil Hegarty</t>
  </si>
  <si>
    <t>Neil Hegarty</t>
  </si>
  <si>
    <t>Gifted to staff</t>
  </si>
  <si>
    <t>Copy of Looking for a New Country</t>
  </si>
  <si>
    <t>Adam Art Gallery</t>
  </si>
  <si>
    <t>Copy of Karl Maughan</t>
  </si>
  <si>
    <t>Auckland University Press</t>
  </si>
  <si>
    <t>Copy of The Treaty of Waitangi</t>
  </si>
  <si>
    <t>Dame Claudia Orange</t>
  </si>
  <si>
    <t>GNT Productions</t>
  </si>
  <si>
    <t>Copy of Our Aircraft and Airforce Museum drink bottle</t>
  </si>
  <si>
    <t>Airforce Museum of NZ</t>
  </si>
  <si>
    <t>Copy of Yes Tomorrow by Kate Newby</t>
  </si>
  <si>
    <t>Copy of Gluesociety</t>
  </si>
  <si>
    <t>Gluesociety</t>
  </si>
  <si>
    <t>2 Tickets to performance of Venus Rising</t>
  </si>
  <si>
    <t>2 Tickets to performance of Jersey Boys</t>
  </si>
  <si>
    <t>2 Tickets to the performance of Giselle</t>
  </si>
  <si>
    <t>2 Tickets to the performance of The Marriage of Figaro</t>
  </si>
  <si>
    <t>NZ Opera</t>
  </si>
  <si>
    <t>1 Masterweave Windermere mohair blanket throw</t>
  </si>
  <si>
    <t>Royal Society Te Apārangi</t>
  </si>
  <si>
    <t>Kaihautu**</t>
  </si>
  <si>
    <t>Arapata Hakiwai</t>
  </si>
  <si>
    <t>Hui with Whanganui Iwi</t>
  </si>
  <si>
    <t>Meeting at Auckland Museum</t>
  </si>
  <si>
    <t>Meeting At Auckland Museum</t>
  </si>
  <si>
    <t>Heretaunga Tamatea Meeting In Napier</t>
  </si>
  <si>
    <t>Napier</t>
  </si>
  <si>
    <t>Opening Of Southern Atrium Auckand War Memorial Museum</t>
  </si>
  <si>
    <t>Repatriation Of Honu To Koukourarata</t>
  </si>
  <si>
    <t>Kawiti Whanau Hui</t>
  </si>
  <si>
    <t>Whangarei</t>
  </si>
  <si>
    <t>Unveiling For Hema Temara</t>
  </si>
  <si>
    <t>Whakatane</t>
  </si>
  <si>
    <t>Metro Museums Meeting And Opening Of Tamaki Herenga Waka</t>
  </si>
  <si>
    <t>Unveiling Of Piri Sciascia</t>
  </si>
  <si>
    <t>Waipukurau</t>
  </si>
  <si>
    <t>Te Papa Board Meeting And Stakeholder Function</t>
  </si>
  <si>
    <t>Meeting with Rongowhakaata Member</t>
  </si>
  <si>
    <t>Manaakitanga in acknowledgement of Rongowhakaata Kaumatua's important contribution to the Matariki 2020 Programme</t>
  </si>
  <si>
    <t>Refreshments for 4</t>
  </si>
  <si>
    <t>Workshop with PEP Worldwide</t>
  </si>
  <si>
    <t>Lunch for 4</t>
  </si>
  <si>
    <t>Meeting with Rongowhakaata Kaumatua</t>
  </si>
  <si>
    <t>Meeting in preparation for Te Papa Board meeting</t>
  </si>
  <si>
    <t>Refreshments for a meeting with Director Tumuaki Māori</t>
  </si>
  <si>
    <t>Lunch for 2</t>
  </si>
  <si>
    <t>Meal for Rongowhakaata Pou Tikanga</t>
  </si>
  <si>
    <t>Lunch meeting debrief re: meeting with Rongowhakaata Representatives</t>
  </si>
  <si>
    <t>Rongowhakaata Taura Here Wananga refreshments</t>
  </si>
  <si>
    <t>Refreshments for 15</t>
  </si>
  <si>
    <t>Refreshments for meeting re: Kahu Kiwi Cloak associated with Rua Kenana</t>
  </si>
  <si>
    <t>no other expenses to disclose</t>
  </si>
  <si>
    <t>no international travel expenses to disclose</t>
  </si>
  <si>
    <t>Refreshments for 10</t>
  </si>
  <si>
    <t>Refreshments for 3</t>
  </si>
  <si>
    <t>Afternoon tea for GNS meeting on 15 September</t>
  </si>
  <si>
    <t>Refreshments for 12</t>
  </si>
  <si>
    <t>Lunch for 3</t>
  </si>
  <si>
    <t>Meeting with Board Member Bishop Museum</t>
  </si>
  <si>
    <t>This disclosure has been approved by the Chair of the Te Papa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</si>
</sst>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4">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37" zoomScaleNormal="100" workbookViewId="0">
      <selection activeCell="A48" sqref="A48"/>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C14" sqref="C14"/>
    </sheetView>
  </sheetViews>
  <sheetFormatPr defaultColWidth="0" defaultRowHeight="12.75" customHeight="1"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 Kaihautu'!B2:F2</f>
        <v>Museum of New Zealand Te Papa Tongarewa</v>
      </c>
      <c r="C2" s="176"/>
      <c r="D2" s="176"/>
      <c r="E2" s="176"/>
      <c r="F2" s="24"/>
    </row>
    <row r="3" spans="1:6" ht="21" customHeight="1" x14ac:dyDescent="0.2">
      <c r="A3" s="4" t="s">
        <v>110</v>
      </c>
      <c r="B3" s="176" t="str">
        <f>'Summary and sign-off Kaihautu'!B3:F3</f>
        <v>Arapata Hakiwai</v>
      </c>
      <c r="C3" s="176"/>
      <c r="D3" s="176"/>
      <c r="E3" s="176"/>
      <c r="F3" s="24"/>
    </row>
    <row r="4" spans="1:6" ht="21" customHeight="1" x14ac:dyDescent="0.2">
      <c r="A4" s="4" t="s">
        <v>111</v>
      </c>
      <c r="B4" s="176">
        <f>'Summary and sign-off Kaihautu'!B4:F4</f>
        <v>44013</v>
      </c>
      <c r="C4" s="176"/>
      <c r="D4" s="176"/>
      <c r="E4" s="176"/>
      <c r="F4" s="24"/>
    </row>
    <row r="5" spans="1:6" ht="21" customHeight="1" x14ac:dyDescent="0.2">
      <c r="A5" s="4" t="s">
        <v>112</v>
      </c>
      <c r="B5" s="176">
        <f>'Summary and sign-off Kaihautu'!B5:F5</f>
        <v>44377</v>
      </c>
      <c r="C5" s="176"/>
      <c r="D5" s="176"/>
      <c r="E5" s="176"/>
      <c r="F5" s="24"/>
    </row>
    <row r="6" spans="1:6" ht="21" customHeight="1" x14ac:dyDescent="0.2">
      <c r="A6" s="4" t="s">
        <v>113</v>
      </c>
      <c r="B6" s="171" t="s">
        <v>81</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57"/>
      <c r="B13" s="158"/>
      <c r="C13" s="162"/>
      <c r="D13" s="162"/>
      <c r="E13" s="163"/>
      <c r="F13" s="3"/>
    </row>
    <row r="14" spans="1:6" s="87" customFormat="1" x14ac:dyDescent="0.2">
      <c r="A14" s="157"/>
      <c r="B14" s="158"/>
      <c r="C14" s="162" t="s">
        <v>267</v>
      </c>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0</v>
      </c>
      <c r="C25" s="106" t="str">
        <f>IF(SUBTOTAL(3,B11:B24)=SUBTOTAL(103,B11:B24),'Summary and sign-off Kaihautu'!$A$48,'Summary and sign-off Kaihautu'!$A$49)</f>
        <v>Check - there are no hidden rows with data</v>
      </c>
      <c r="D25" s="177" t="str">
        <f>IF('Summary and sign-off Kaihautu'!F59='Summary and sign-off Kaihautu'!F54,'Summary and sign-off Kaihautu'!A51,'Summary and sign-off Kaihautu'!A50)</f>
        <v>Check - each entry provides sufficient information</v>
      </c>
      <c r="E25" s="17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B7:E7"/>
    <mergeCell ref="A8:E8"/>
    <mergeCell ref="A9:E9"/>
    <mergeCell ref="D25:E25"/>
    <mergeCell ref="A1:E1"/>
    <mergeCell ref="B2:E2"/>
    <mergeCell ref="B3:E3"/>
    <mergeCell ref="B4:E4"/>
    <mergeCell ref="B5:E5"/>
    <mergeCell ref="B6:E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'Summary and sign-off Kaihautu'!$A$47</xm:f>
          </x14:formula1>
          <xm:sqref>B11:B24</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Kaihautu'!$A$27:$A$28</xm:f>
          </x14:formula1>
          <xm:sqref>B6:E6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70"/>
  <sheetViews>
    <sheetView zoomScaleNormal="100" workbookViewId="0">
      <selection activeCell="E21" sqref="E21"/>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73" t="s">
        <v>153</v>
      </c>
      <c r="B1" s="173"/>
      <c r="C1" s="173"/>
      <c r="D1" s="173"/>
      <c r="E1" s="173"/>
      <c r="F1" s="173"/>
    </row>
    <row r="2" spans="1:7" ht="21" customHeight="1" x14ac:dyDescent="0.2">
      <c r="A2" s="4" t="s">
        <v>52</v>
      </c>
      <c r="B2" s="176" t="str">
        <f>'Summary and sign-off Kaihautu'!B2:F2</f>
        <v>Museum of New Zealand Te Papa Tongarewa</v>
      </c>
      <c r="C2" s="176"/>
      <c r="D2" s="176"/>
      <c r="E2" s="176"/>
      <c r="F2" s="176"/>
    </row>
    <row r="3" spans="1:7" ht="21" customHeight="1" x14ac:dyDescent="0.2">
      <c r="A3" s="4" t="s">
        <v>110</v>
      </c>
      <c r="B3" s="176" t="str">
        <f>'Summary and sign-off Kaihautu'!B3:F3</f>
        <v>Arapata Hakiwai</v>
      </c>
      <c r="C3" s="176"/>
      <c r="D3" s="176"/>
      <c r="E3" s="176"/>
      <c r="F3" s="176"/>
    </row>
    <row r="4" spans="1:7" ht="21" customHeight="1" x14ac:dyDescent="0.2">
      <c r="A4" s="4" t="s">
        <v>111</v>
      </c>
      <c r="B4" s="176">
        <f>'Summary and sign-off Kaihautu'!B4:F4</f>
        <v>44013</v>
      </c>
      <c r="C4" s="176"/>
      <c r="D4" s="176"/>
      <c r="E4" s="176"/>
      <c r="F4" s="176"/>
    </row>
    <row r="5" spans="1:7" ht="21" customHeight="1" x14ac:dyDescent="0.2">
      <c r="A5" s="4" t="s">
        <v>112</v>
      </c>
      <c r="B5" s="176">
        <f>'Summary and sign-off Kaihautu'!B5:F5</f>
        <v>44377</v>
      </c>
      <c r="C5" s="176"/>
      <c r="D5" s="176"/>
      <c r="E5" s="176"/>
      <c r="F5" s="176"/>
    </row>
    <row r="6" spans="1:7" ht="21" customHeight="1" x14ac:dyDescent="0.2">
      <c r="A6" s="4" t="s">
        <v>154</v>
      </c>
      <c r="B6" s="171" t="s">
        <v>80</v>
      </c>
      <c r="C6" s="171"/>
      <c r="D6" s="171"/>
      <c r="E6" s="171"/>
      <c r="F6" s="171"/>
    </row>
    <row r="7" spans="1:7" ht="21" customHeight="1" x14ac:dyDescent="0.2">
      <c r="A7" s="4" t="s">
        <v>56</v>
      </c>
      <c r="B7" s="171" t="s">
        <v>83</v>
      </c>
      <c r="C7" s="171"/>
      <c r="D7" s="171"/>
      <c r="E7" s="171"/>
      <c r="F7" s="171"/>
    </row>
    <row r="8" spans="1:7" ht="36" customHeight="1" x14ac:dyDescent="0.2">
      <c r="A8" s="180" t="s">
        <v>155</v>
      </c>
      <c r="B8" s="180"/>
      <c r="C8" s="180"/>
      <c r="D8" s="180"/>
      <c r="E8" s="180"/>
      <c r="F8" s="180"/>
    </row>
    <row r="9" spans="1:7" ht="36" customHeight="1" x14ac:dyDescent="0.2">
      <c r="A9" s="188" t="s">
        <v>156</v>
      </c>
      <c r="B9" s="189"/>
      <c r="C9" s="189"/>
      <c r="D9" s="189"/>
      <c r="E9" s="189"/>
      <c r="F9" s="189"/>
    </row>
    <row r="10" spans="1:7" ht="39" customHeight="1" x14ac:dyDescent="0.2">
      <c r="A10" s="35" t="s">
        <v>117</v>
      </c>
      <c r="B10" s="151" t="s">
        <v>157</v>
      </c>
      <c r="C10" s="151" t="s">
        <v>158</v>
      </c>
      <c r="D10" s="151" t="s">
        <v>159</v>
      </c>
      <c r="E10" s="151" t="s">
        <v>160</v>
      </c>
      <c r="F10" s="151" t="s">
        <v>161</v>
      </c>
    </row>
    <row r="11" spans="1:7" s="87" customFormat="1" hidden="1" x14ac:dyDescent="0.2">
      <c r="A11" s="133"/>
      <c r="B11" s="138"/>
      <c r="C11" s="140"/>
      <c r="D11" s="138"/>
      <c r="E11" s="141"/>
      <c r="F11" s="139"/>
    </row>
    <row r="12" spans="1:7" s="87" customFormat="1" x14ac:dyDescent="0.2">
      <c r="A12" s="157">
        <v>44238</v>
      </c>
      <c r="B12" s="164" t="s">
        <v>221</v>
      </c>
      <c r="C12" s="165" t="s">
        <v>96</v>
      </c>
      <c r="D12" s="164" t="s">
        <v>222</v>
      </c>
      <c r="E12" s="166">
        <v>50</v>
      </c>
      <c r="F12" s="167"/>
    </row>
    <row r="13" spans="1:7" s="87" customFormat="1" x14ac:dyDescent="0.2">
      <c r="A13" s="157">
        <v>44285</v>
      </c>
      <c r="B13" s="164" t="s">
        <v>231</v>
      </c>
      <c r="C13" s="165" t="s">
        <v>96</v>
      </c>
      <c r="D13" s="164" t="s">
        <v>208</v>
      </c>
      <c r="E13" s="166">
        <v>118</v>
      </c>
      <c r="F13" s="167"/>
    </row>
    <row r="14" spans="1:7" s="87" customFormat="1" x14ac:dyDescent="0.2">
      <c r="A14" s="157">
        <v>44364</v>
      </c>
      <c r="B14" s="164" t="s">
        <v>234</v>
      </c>
      <c r="C14" s="165" t="s">
        <v>96</v>
      </c>
      <c r="D14" s="164" t="s">
        <v>235</v>
      </c>
      <c r="E14" s="166">
        <v>276</v>
      </c>
      <c r="F14" s="167"/>
    </row>
    <row r="15" spans="1:7" s="87" customFormat="1" hidden="1" x14ac:dyDescent="0.2">
      <c r="A15" s="133"/>
      <c r="B15" s="138"/>
      <c r="C15" s="140"/>
      <c r="D15" s="138"/>
      <c r="E15" s="141"/>
      <c r="F15" s="139"/>
    </row>
    <row r="16" spans="1:7" ht="34.5" customHeight="1" x14ac:dyDescent="0.2">
      <c r="A16" s="152" t="s">
        <v>162</v>
      </c>
      <c r="B16" s="153" t="s">
        <v>163</v>
      </c>
      <c r="C16" s="154">
        <f>C17+C18</f>
        <v>3</v>
      </c>
      <c r="D16" s="155" t="str">
        <f>IF(SUBTOTAL(3,C11:C15)=SUBTOTAL(103,C11:C15),'Summary and sign-off Kaihautu'!$A$48,'Summary and sign-off Kaihautu'!$A$49)</f>
        <v>Check - there are no hidden rows with data</v>
      </c>
      <c r="E16" s="177" t="str">
        <f>IF('Summary and sign-off Kaihautu'!F60='Summary and sign-off Kaihautu'!F54,'Summary and sign-off Kaihautu'!A52,'Summary and sign-off Kaihautu'!A50)</f>
        <v>Check - each entry provides sufficient information</v>
      </c>
      <c r="F16" s="177"/>
      <c r="G16" s="87"/>
    </row>
    <row r="17" spans="1:6" ht="25.5" customHeight="1" x14ac:dyDescent="0.25">
      <c r="A17" s="89"/>
      <c r="B17" s="90" t="s">
        <v>96</v>
      </c>
      <c r="C17" s="91">
        <f>COUNTIF(C11:C15,'Summary and sign-off Kaihautu'!A45)</f>
        <v>3</v>
      </c>
      <c r="D17" s="17"/>
      <c r="E17" s="18"/>
      <c r="F17" s="19"/>
    </row>
    <row r="18" spans="1:6" ht="25.5" customHeight="1" x14ac:dyDescent="0.25">
      <c r="A18" s="89"/>
      <c r="B18" s="90" t="s">
        <v>97</v>
      </c>
      <c r="C18" s="91">
        <f>COUNTIF(C11:C15,'Summary and sign-off Kaihautu'!A46)</f>
        <v>0</v>
      </c>
      <c r="D18" s="17"/>
      <c r="E18" s="18"/>
      <c r="F18" s="19"/>
    </row>
    <row r="19" spans="1:6" x14ac:dyDescent="0.2">
      <c r="A19" s="20"/>
      <c r="B19" s="21"/>
      <c r="C19" s="20"/>
      <c r="D19" s="22"/>
      <c r="E19" s="22"/>
      <c r="F19" s="20"/>
    </row>
    <row r="20" spans="1:6" x14ac:dyDescent="0.2">
      <c r="A20" s="21" t="s">
        <v>152</v>
      </c>
      <c r="B20" s="21"/>
      <c r="C20" s="21"/>
      <c r="D20" s="21"/>
      <c r="E20" s="21"/>
      <c r="F20" s="21"/>
    </row>
    <row r="21" spans="1:6" ht="12.6" customHeight="1" x14ac:dyDescent="0.2">
      <c r="A21" s="23" t="s">
        <v>131</v>
      </c>
      <c r="B21" s="20"/>
      <c r="C21" s="20"/>
      <c r="D21" s="20"/>
      <c r="E21" s="20"/>
      <c r="F21" s="24"/>
    </row>
    <row r="22" spans="1:6" x14ac:dyDescent="0.2">
      <c r="A22" s="23" t="s">
        <v>79</v>
      </c>
      <c r="B22" s="25"/>
      <c r="C22" s="26"/>
      <c r="D22" s="26"/>
      <c r="E22" s="26"/>
      <c r="F22" s="27"/>
    </row>
    <row r="23" spans="1:6" x14ac:dyDescent="0.2">
      <c r="A23" s="23" t="s">
        <v>164</v>
      </c>
      <c r="B23" s="28"/>
      <c r="C23" s="28"/>
      <c r="D23" s="28"/>
      <c r="E23" s="28"/>
      <c r="F23" s="28"/>
    </row>
    <row r="24" spans="1:6" ht="12.75" customHeight="1" x14ac:dyDescent="0.2">
      <c r="A24" s="23" t="s">
        <v>165</v>
      </c>
      <c r="B24" s="20"/>
      <c r="C24" s="20"/>
      <c r="D24" s="20"/>
      <c r="E24" s="20"/>
      <c r="F24" s="20"/>
    </row>
    <row r="25" spans="1:6" ht="12.95" customHeight="1" x14ac:dyDescent="0.2">
      <c r="A25" s="29" t="s">
        <v>166</v>
      </c>
      <c r="B25" s="30"/>
      <c r="C25" s="30"/>
      <c r="D25" s="30"/>
      <c r="E25" s="30"/>
      <c r="F25" s="30"/>
    </row>
    <row r="26" spans="1:6" x14ac:dyDescent="0.2">
      <c r="A26" s="31" t="s">
        <v>167</v>
      </c>
      <c r="B26" s="32"/>
      <c r="C26" s="27"/>
      <c r="D26" s="27"/>
      <c r="E26" s="27"/>
      <c r="F26" s="27"/>
    </row>
    <row r="27" spans="1:6" ht="12.75" customHeight="1" x14ac:dyDescent="0.2">
      <c r="A27" s="31" t="s">
        <v>146</v>
      </c>
      <c r="B27" s="23"/>
      <c r="C27" s="33"/>
      <c r="D27" s="33"/>
      <c r="E27" s="33"/>
      <c r="F27" s="33"/>
    </row>
    <row r="28" spans="1:6" ht="12.75" customHeight="1" x14ac:dyDescent="0.2">
      <c r="A28" s="23"/>
      <c r="B28" s="23"/>
      <c r="C28" s="33"/>
      <c r="D28" s="33"/>
      <c r="E28" s="33"/>
      <c r="F28" s="33"/>
    </row>
    <row r="29" spans="1:6" ht="12.75" hidden="1" customHeight="1" x14ac:dyDescent="0.2">
      <c r="A29" s="23"/>
      <c r="B29" s="23"/>
      <c r="C29" s="33"/>
      <c r="D29" s="33"/>
      <c r="E29" s="33"/>
      <c r="F29" s="33"/>
    </row>
    <row r="30" spans="1:6" hidden="1" x14ac:dyDescent="0.2"/>
    <row r="31" spans="1:6" hidden="1" x14ac:dyDescent="0.2"/>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c r="A36" s="21"/>
      <c r="B36" s="21"/>
      <c r="C36" s="21"/>
      <c r="D36" s="21"/>
      <c r="E36" s="21"/>
      <c r="F36" s="21"/>
    </row>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sheetData>
  <sheetProtection sheet="1" formatCells="0" insertRows="0" deleteRows="0"/>
  <dataConsolidate/>
  <mergeCells count="10">
    <mergeCell ref="B7:F7"/>
    <mergeCell ref="A8:F8"/>
    <mergeCell ref="A9:F9"/>
    <mergeCell ref="E16:F16"/>
    <mergeCell ref="A1:F1"/>
    <mergeCell ref="B2:F2"/>
    <mergeCell ref="B3:F3"/>
    <mergeCell ref="B4:F4"/>
    <mergeCell ref="B5:F5"/>
    <mergeCell ref="B6:F6"/>
  </mergeCells>
  <dataValidations count="3">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Kaihautu'!$A$29:$A$30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Kaihautu'!$A$27:$A$28</xm:f>
          </x14:formula1>
          <xm:sqref>B6</xm:sqref>
        </x14:dataValidation>
        <x14:dataValidation type="list" errorStyle="information" operator="greaterThan" allowBlank="1" showInputMessage="1" prompt="Provide specific $ value if possible">
          <x14:formula1>
            <xm:f>'Summary and sign-off Kaihautu'!$A$39:$A$44</xm:f>
          </x14:formula1>
          <xm:sqref>E11:E15</xm:sqref>
        </x14:dataValidation>
        <x14:dataValidation type="list" allowBlank="1" showInputMessage="1" showErrorMessage="1" error="Use the drop down list (at the right of the cell)">
          <x14:formula1>
            <xm:f>'Summary and sign-off Kaihautu'!$A$45:$A$46</xm:f>
          </x14:formula1>
          <xm:sqref>C11:C15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170</v>
      </c>
      <c r="C3" s="174"/>
      <c r="D3" s="174"/>
      <c r="E3" s="174"/>
      <c r="F3" s="174"/>
      <c r="G3" s="46"/>
      <c r="H3" s="46"/>
      <c r="I3" s="46"/>
      <c r="J3" s="46"/>
      <c r="K3" s="46"/>
    </row>
    <row r="4" spans="1:11" ht="21" customHeight="1" x14ac:dyDescent="0.2">
      <c r="A4" s="4" t="s">
        <v>54</v>
      </c>
      <c r="B4" s="175">
        <v>44013</v>
      </c>
      <c r="C4" s="175"/>
      <c r="D4" s="175"/>
      <c r="E4" s="175"/>
      <c r="F4" s="175"/>
      <c r="G4" s="46"/>
      <c r="H4" s="46"/>
      <c r="I4" s="46"/>
      <c r="J4" s="46"/>
      <c r="K4" s="46"/>
    </row>
    <row r="5" spans="1:11" ht="21" customHeight="1" x14ac:dyDescent="0.2">
      <c r="A5" s="4" t="s">
        <v>55</v>
      </c>
      <c r="B5" s="175">
        <v>44377</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275</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4329.55</v>
      </c>
      <c r="C11" s="102" t="str">
        <f>IF(Travel!B6="",A34,Travel!B6)</f>
        <v>Figures exclude GST</v>
      </c>
      <c r="D11" s="8"/>
      <c r="E11" s="10" t="s">
        <v>66</v>
      </c>
      <c r="F11" s="56">
        <f>'Gifts and benefits'!C27</f>
        <v>14</v>
      </c>
      <c r="G11" s="47"/>
      <c r="H11" s="47"/>
      <c r="I11" s="47"/>
      <c r="J11" s="47"/>
      <c r="K11" s="47"/>
    </row>
    <row r="12" spans="1:11" ht="27.75" customHeight="1" x14ac:dyDescent="0.2">
      <c r="A12" s="10" t="s">
        <v>24</v>
      </c>
      <c r="B12" s="94">
        <f>Hospitality!B19</f>
        <v>245.71000000000004</v>
      </c>
      <c r="C12" s="102" t="str">
        <f>IF(Hospitality!B6="",A34,Hospitality!B6)</f>
        <v>Figures exclude GST</v>
      </c>
      <c r="D12" s="8"/>
      <c r="E12" s="10" t="s">
        <v>67</v>
      </c>
      <c r="F12" s="56">
        <f>'Gifts and benefits'!C28</f>
        <v>14</v>
      </c>
      <c r="G12" s="47"/>
      <c r="H12" s="47"/>
      <c r="I12" s="47"/>
      <c r="J12" s="47"/>
      <c r="K12" s="47"/>
    </row>
    <row r="13" spans="1:11" ht="27.75" customHeight="1" x14ac:dyDescent="0.2">
      <c r="A13" s="10" t="s">
        <v>68</v>
      </c>
      <c r="B13" s="94">
        <f>'All other expenses'!B25</f>
        <v>0</v>
      </c>
      <c r="C13" s="102" t="str">
        <f>IF('All other expenses'!B6="",A34,'All other expenses'!B6)</f>
        <v>Figures exclude GST</v>
      </c>
      <c r="D13" s="8"/>
      <c r="E13" s="10" t="s">
        <v>69</v>
      </c>
      <c r="F13" s="56">
        <f>'Gifts and benefits'!C29</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Travel!B84</f>
        <v>4197.4482608695653</v>
      </c>
      <c r="C16" s="104" t="str">
        <f>C11</f>
        <v>Figures exclude GST</v>
      </c>
      <c r="D16" s="59"/>
      <c r="E16" s="8"/>
      <c r="F16" s="60"/>
      <c r="G16" s="46"/>
      <c r="H16" s="46"/>
      <c r="I16" s="46"/>
      <c r="J16" s="46"/>
      <c r="K16" s="46"/>
    </row>
    <row r="17" spans="1:11" ht="27.75" customHeight="1" x14ac:dyDescent="0.2">
      <c r="A17" s="11" t="s">
        <v>72</v>
      </c>
      <c r="B17" s="96">
        <f>Travel!B98</f>
        <v>132.10173913043477</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COUNT(Travel!B26:B83)</f>
        <v>56</v>
      </c>
      <c r="C56" s="111"/>
      <c r="D56" s="111">
        <f>COUNTIF(Travel!D26:D83,"*")</f>
        <v>56</v>
      </c>
      <c r="E56" s="112"/>
      <c r="F56" s="112" t="b">
        <f>MIN(B56,D56)=MAX(B56,D56)</f>
        <v>1</v>
      </c>
    </row>
    <row r="57" spans="1:11" hidden="1" x14ac:dyDescent="0.2">
      <c r="A57" s="122"/>
      <c r="B57" s="111">
        <f>COUNT(Travel!B88:B97)</f>
        <v>8</v>
      </c>
      <c r="C57" s="111"/>
      <c r="D57" s="111">
        <f>COUNTIF(Travel!D88:D97,"*")</f>
        <v>8</v>
      </c>
      <c r="E57" s="112"/>
      <c r="F57" s="112" t="b">
        <f>MIN(B57,D57)=MAX(B57,D57)</f>
        <v>1</v>
      </c>
    </row>
    <row r="58" spans="1:11" hidden="1" x14ac:dyDescent="0.2">
      <c r="A58" s="123" t="s">
        <v>106</v>
      </c>
      <c r="B58" s="113">
        <f>COUNT(Hospitality!B11:B18)</f>
        <v>6</v>
      </c>
      <c r="C58" s="113"/>
      <c r="D58" s="113">
        <f>COUNTIF(Hospitality!D11:D18,"*")</f>
        <v>6</v>
      </c>
      <c r="E58" s="114"/>
      <c r="F58" s="114" t="b">
        <f>MIN(B58,D58)=MAX(B58,D58)</f>
        <v>1</v>
      </c>
    </row>
    <row r="59" spans="1:11" hidden="1" x14ac:dyDescent="0.2">
      <c r="A59" s="124" t="s">
        <v>107</v>
      </c>
      <c r="B59" s="112">
        <f>COUNT('All other expenses'!B11:B24)</f>
        <v>0</v>
      </c>
      <c r="C59" s="112"/>
      <c r="D59" s="112">
        <f>COUNTIF('All other expenses'!D11:D24,"*")</f>
        <v>0</v>
      </c>
      <c r="E59" s="112"/>
      <c r="F59" s="112" t="b">
        <f>MIN(B59,D59)=MAX(B59,D59)</f>
        <v>1</v>
      </c>
    </row>
    <row r="60" spans="1:11" hidden="1" x14ac:dyDescent="0.2">
      <c r="A60" s="123" t="s">
        <v>108</v>
      </c>
      <c r="B60" s="113">
        <f>COUNTIF('Gifts and benefits'!B11:B26,"*")</f>
        <v>14</v>
      </c>
      <c r="C60" s="113">
        <f>COUNTIF('Gifts and benefits'!C11:C26,"*")</f>
        <v>14</v>
      </c>
      <c r="D60" s="113"/>
      <c r="E60" s="113">
        <f>COUNTA('Gifts and benefits'!E11:E26)</f>
        <v>14</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3" priority="2" operator="equal">
      <formula>$A$36</formula>
    </cfRule>
  </conditionalFormatting>
  <conditionalFormatting sqref="B8:F8">
    <cfRule type="cellIs" dxfId="2"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46"/>
  <sheetViews>
    <sheetView zoomScaleNormal="100" workbookViewId="0">
      <selection activeCell="C15" sqref="C1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 CE'!B2:F2</f>
        <v>Museum of New Zealand Te Papa Tongarewa</v>
      </c>
      <c r="C2" s="176"/>
      <c r="D2" s="176"/>
      <c r="E2" s="176"/>
      <c r="F2" s="46"/>
    </row>
    <row r="3" spans="1:6" ht="21" customHeight="1" x14ac:dyDescent="0.2">
      <c r="A3" s="4" t="s">
        <v>110</v>
      </c>
      <c r="B3" s="176" t="str">
        <f>'Summary and sign-off CE'!B3:F3</f>
        <v>Courtney Johnston</v>
      </c>
      <c r="C3" s="176"/>
      <c r="D3" s="176"/>
      <c r="E3" s="176"/>
      <c r="F3" s="46"/>
    </row>
    <row r="4" spans="1:6" ht="21" customHeight="1" x14ac:dyDescent="0.2">
      <c r="A4" s="4" t="s">
        <v>111</v>
      </c>
      <c r="B4" s="176">
        <f>'Summary and sign-off CE'!B4:F4</f>
        <v>44013</v>
      </c>
      <c r="C4" s="176"/>
      <c r="D4" s="176"/>
      <c r="E4" s="176"/>
      <c r="F4" s="46"/>
    </row>
    <row r="5" spans="1:6" ht="21" customHeight="1" x14ac:dyDescent="0.2">
      <c r="A5" s="4" t="s">
        <v>112</v>
      </c>
      <c r="B5" s="176">
        <f>'Summary and sign-off CE'!B5:F5</f>
        <v>44377</v>
      </c>
      <c r="C5" s="176"/>
      <c r="D5" s="176"/>
      <c r="E5" s="176"/>
      <c r="F5" s="46"/>
    </row>
    <row r="6" spans="1:6" ht="21" customHeight="1" x14ac:dyDescent="0.2">
      <c r="A6" s="4" t="s">
        <v>113</v>
      </c>
      <c r="B6" s="171" t="s">
        <v>81</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t="s">
        <v>268</v>
      </c>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 CE'!$A$48,'Summary and sign-off CE'!$A$49)</f>
        <v>Check - there are no hidden rows with data</v>
      </c>
      <c r="D22" s="177" t="str">
        <f>IF('Summary and sign-off CE'!F55='Summary and sign-off CE'!F54,'Summary and sign-off CE'!A51,'Summary and sign-off CE'!A50)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44090</v>
      </c>
      <c r="B27" s="158">
        <v>16.600000000000001</v>
      </c>
      <c r="C27" s="159" t="s">
        <v>171</v>
      </c>
      <c r="D27" s="159" t="s">
        <v>172</v>
      </c>
      <c r="E27" s="160" t="s">
        <v>173</v>
      </c>
      <c r="F27" s="1"/>
    </row>
    <row r="28" spans="1:6" s="87" customFormat="1" x14ac:dyDescent="0.2">
      <c r="A28" s="157">
        <v>44091</v>
      </c>
      <c r="B28" s="158">
        <v>257.41000000000003</v>
      </c>
      <c r="C28" s="159" t="s">
        <v>174</v>
      </c>
      <c r="D28" s="159" t="s">
        <v>175</v>
      </c>
      <c r="E28" s="160" t="s">
        <v>176</v>
      </c>
      <c r="F28" s="1"/>
    </row>
    <row r="29" spans="1:6" s="87" customFormat="1" x14ac:dyDescent="0.2">
      <c r="A29" s="157">
        <v>44091</v>
      </c>
      <c r="B29" s="158">
        <v>19.600000000000001</v>
      </c>
      <c r="C29" s="159" t="s">
        <v>174</v>
      </c>
      <c r="D29" s="159" t="s">
        <v>177</v>
      </c>
      <c r="E29" s="160" t="s">
        <v>176</v>
      </c>
      <c r="F29" s="1"/>
    </row>
    <row r="30" spans="1:6" s="87" customFormat="1" x14ac:dyDescent="0.2">
      <c r="A30" s="157">
        <v>44104</v>
      </c>
      <c r="B30" s="158">
        <v>5</v>
      </c>
      <c r="C30" s="159" t="s">
        <v>178</v>
      </c>
      <c r="D30" s="159" t="s">
        <v>177</v>
      </c>
      <c r="E30" s="160" t="s">
        <v>179</v>
      </c>
      <c r="F30" s="1"/>
    </row>
    <row r="31" spans="1:6" s="87" customFormat="1" x14ac:dyDescent="0.2">
      <c r="A31" s="157">
        <v>44104</v>
      </c>
      <c r="B31" s="158">
        <v>20</v>
      </c>
      <c r="C31" s="159" t="s">
        <v>180</v>
      </c>
      <c r="D31" s="159" t="s">
        <v>177</v>
      </c>
      <c r="E31" s="160" t="s">
        <v>181</v>
      </c>
      <c r="F31" s="1"/>
    </row>
    <row r="32" spans="1:6" s="87" customFormat="1" x14ac:dyDescent="0.2">
      <c r="A32" s="157">
        <v>44104</v>
      </c>
      <c r="B32" s="158">
        <v>45.63</v>
      </c>
      <c r="C32" s="159" t="s">
        <v>182</v>
      </c>
      <c r="D32" s="159" t="s">
        <v>172</v>
      </c>
      <c r="E32" s="160" t="s">
        <v>176</v>
      </c>
      <c r="F32" s="1"/>
    </row>
    <row r="33" spans="1:6" s="87" customFormat="1" x14ac:dyDescent="0.2">
      <c r="A33" s="157">
        <v>44104</v>
      </c>
      <c r="B33" s="158">
        <v>17.27</v>
      </c>
      <c r="C33" s="159" t="s">
        <v>178</v>
      </c>
      <c r="D33" s="159" t="s">
        <v>172</v>
      </c>
      <c r="E33" s="160" t="s">
        <v>179</v>
      </c>
      <c r="F33" s="1"/>
    </row>
    <row r="34" spans="1:6" s="87" customFormat="1" x14ac:dyDescent="0.2">
      <c r="A34" s="157">
        <v>44105</v>
      </c>
      <c r="B34" s="158">
        <v>273.76</v>
      </c>
      <c r="C34" s="159" t="s">
        <v>178</v>
      </c>
      <c r="D34" s="159" t="s">
        <v>175</v>
      </c>
      <c r="E34" s="160" t="s">
        <v>179</v>
      </c>
      <c r="F34" s="1"/>
    </row>
    <row r="35" spans="1:6" s="87" customFormat="1" x14ac:dyDescent="0.2">
      <c r="A35" s="157">
        <v>44105</v>
      </c>
      <c r="B35" s="158">
        <v>19.600000000000001</v>
      </c>
      <c r="C35" s="159" t="s">
        <v>178</v>
      </c>
      <c r="D35" s="159" t="s">
        <v>177</v>
      </c>
      <c r="E35" s="160" t="s">
        <v>179</v>
      </c>
      <c r="F35" s="1"/>
    </row>
    <row r="36" spans="1:6" s="87" customFormat="1" x14ac:dyDescent="0.2">
      <c r="A36" s="157">
        <v>44105</v>
      </c>
      <c r="B36" s="158">
        <v>126.09</v>
      </c>
      <c r="C36" s="159" t="s">
        <v>178</v>
      </c>
      <c r="D36" s="159" t="s">
        <v>183</v>
      </c>
      <c r="E36" s="160" t="s">
        <v>179</v>
      </c>
      <c r="F36" s="1"/>
    </row>
    <row r="37" spans="1:6" s="87" customFormat="1" x14ac:dyDescent="0.2">
      <c r="A37" s="157">
        <v>44105</v>
      </c>
      <c r="B37" s="158">
        <v>4</v>
      </c>
      <c r="C37" s="159" t="s">
        <v>178</v>
      </c>
      <c r="D37" s="159" t="s">
        <v>177</v>
      </c>
      <c r="E37" s="160" t="s">
        <v>179</v>
      </c>
      <c r="F37" s="1"/>
    </row>
    <row r="38" spans="1:6" s="87" customFormat="1" x14ac:dyDescent="0.2">
      <c r="A38" s="157">
        <v>44105</v>
      </c>
      <c r="B38" s="158">
        <v>133.37</v>
      </c>
      <c r="C38" s="159" t="s">
        <v>178</v>
      </c>
      <c r="D38" s="159" t="s">
        <v>184</v>
      </c>
      <c r="E38" s="160" t="s">
        <v>179</v>
      </c>
      <c r="F38" s="1"/>
    </row>
    <row r="39" spans="1:6" s="87" customFormat="1" x14ac:dyDescent="0.2">
      <c r="A39" s="157">
        <v>44105</v>
      </c>
      <c r="B39" s="158">
        <v>4</v>
      </c>
      <c r="C39" s="159" t="s">
        <v>178</v>
      </c>
      <c r="D39" s="159" t="s">
        <v>177</v>
      </c>
      <c r="E39" s="160" t="s">
        <v>179</v>
      </c>
      <c r="F39" s="1"/>
    </row>
    <row r="40" spans="1:6" s="87" customFormat="1" x14ac:dyDescent="0.2">
      <c r="A40" s="157">
        <v>44138</v>
      </c>
      <c r="B40" s="158">
        <v>5</v>
      </c>
      <c r="C40" s="159" t="s">
        <v>180</v>
      </c>
      <c r="D40" s="159" t="s">
        <v>177</v>
      </c>
      <c r="E40" s="160" t="s">
        <v>181</v>
      </c>
      <c r="F40" s="1"/>
    </row>
    <row r="41" spans="1:6" s="87" customFormat="1" x14ac:dyDescent="0.2">
      <c r="A41" s="157">
        <v>44138</v>
      </c>
      <c r="B41" s="158">
        <v>204.9</v>
      </c>
      <c r="C41" s="159" t="s">
        <v>180</v>
      </c>
      <c r="D41" s="159" t="s">
        <v>175</v>
      </c>
      <c r="E41" s="160" t="s">
        <v>181</v>
      </c>
      <c r="F41" s="1"/>
    </row>
    <row r="42" spans="1:6" s="87" customFormat="1" x14ac:dyDescent="0.2">
      <c r="A42" s="157">
        <v>44138</v>
      </c>
      <c r="B42" s="158">
        <v>103.3</v>
      </c>
      <c r="C42" s="159" t="s">
        <v>180</v>
      </c>
      <c r="D42" s="159" t="s">
        <v>175</v>
      </c>
      <c r="E42" s="160" t="s">
        <v>181</v>
      </c>
      <c r="F42" s="1"/>
    </row>
    <row r="43" spans="1:6" s="87" customFormat="1" x14ac:dyDescent="0.2">
      <c r="A43" s="157">
        <v>44138</v>
      </c>
      <c r="B43" s="158">
        <v>20</v>
      </c>
      <c r="C43" s="159" t="s">
        <v>180</v>
      </c>
      <c r="D43" s="159" t="s">
        <v>177</v>
      </c>
      <c r="E43" s="160" t="s">
        <v>181</v>
      </c>
      <c r="F43" s="1"/>
    </row>
    <row r="44" spans="1:6" s="87" customFormat="1" x14ac:dyDescent="0.2">
      <c r="A44" s="157">
        <v>44138</v>
      </c>
      <c r="B44" s="158">
        <v>242.61</v>
      </c>
      <c r="C44" s="159" t="s">
        <v>180</v>
      </c>
      <c r="D44" s="159" t="s">
        <v>183</v>
      </c>
      <c r="E44" s="160" t="s">
        <v>181</v>
      </c>
      <c r="F44" s="1"/>
    </row>
    <row r="45" spans="1:6" s="87" customFormat="1" x14ac:dyDescent="0.2">
      <c r="A45" s="157">
        <v>44138</v>
      </c>
      <c r="B45" s="158">
        <v>4</v>
      </c>
      <c r="C45" s="159" t="s">
        <v>180</v>
      </c>
      <c r="D45" s="159" t="s">
        <v>177</v>
      </c>
      <c r="E45" s="160" t="s">
        <v>181</v>
      </c>
      <c r="F45" s="1"/>
    </row>
    <row r="46" spans="1:6" s="87" customFormat="1" x14ac:dyDescent="0.2">
      <c r="A46" s="157">
        <v>44146</v>
      </c>
      <c r="B46" s="158">
        <v>23.86</v>
      </c>
      <c r="C46" s="159" t="s">
        <v>185</v>
      </c>
      <c r="D46" s="159" t="s">
        <v>172</v>
      </c>
      <c r="E46" s="160" t="s">
        <v>181</v>
      </c>
      <c r="F46" s="1"/>
    </row>
    <row r="47" spans="1:6" s="87" customFormat="1" x14ac:dyDescent="0.2">
      <c r="A47" s="157">
        <v>44146</v>
      </c>
      <c r="B47" s="158">
        <v>13.23</v>
      </c>
      <c r="C47" s="159" t="s">
        <v>180</v>
      </c>
      <c r="D47" s="159" t="s">
        <v>172</v>
      </c>
      <c r="E47" s="160" t="s">
        <v>181</v>
      </c>
      <c r="F47" s="1"/>
    </row>
    <row r="48" spans="1:6" s="87" customFormat="1" x14ac:dyDescent="0.2">
      <c r="A48" s="157">
        <v>44146</v>
      </c>
      <c r="B48" s="158">
        <v>9.17</v>
      </c>
      <c r="C48" s="159" t="s">
        <v>180</v>
      </c>
      <c r="D48" s="159" t="s">
        <v>172</v>
      </c>
      <c r="E48" s="160" t="s">
        <v>181</v>
      </c>
      <c r="F48" s="1"/>
    </row>
    <row r="49" spans="1:6" s="87" customFormat="1" x14ac:dyDescent="0.2">
      <c r="A49" s="157">
        <v>44146</v>
      </c>
      <c r="B49" s="158">
        <v>6.18</v>
      </c>
      <c r="C49" s="159" t="s">
        <v>180</v>
      </c>
      <c r="D49" s="159" t="s">
        <v>172</v>
      </c>
      <c r="E49" s="160" t="s">
        <v>181</v>
      </c>
      <c r="F49" s="1"/>
    </row>
    <row r="50" spans="1:6" s="87" customFormat="1" x14ac:dyDescent="0.2">
      <c r="A50" s="157">
        <v>44146</v>
      </c>
      <c r="B50" s="158">
        <v>45.99</v>
      </c>
      <c r="C50" s="159" t="s">
        <v>186</v>
      </c>
      <c r="D50" s="159" t="s">
        <v>172</v>
      </c>
      <c r="E50" s="160" t="s">
        <v>181</v>
      </c>
      <c r="F50" s="1"/>
    </row>
    <row r="51" spans="1:6" s="87" customFormat="1" x14ac:dyDescent="0.2">
      <c r="A51" s="157">
        <v>44147</v>
      </c>
      <c r="B51" s="158">
        <v>17.239999999999998</v>
      </c>
      <c r="C51" s="159" t="s">
        <v>171</v>
      </c>
      <c r="D51" s="159" t="s">
        <v>172</v>
      </c>
      <c r="E51" s="160" t="s">
        <v>181</v>
      </c>
      <c r="F51" s="1"/>
    </row>
    <row r="52" spans="1:6" s="87" customFormat="1" x14ac:dyDescent="0.2">
      <c r="A52" s="157">
        <v>44148</v>
      </c>
      <c r="B52" s="158">
        <v>5</v>
      </c>
      <c r="C52" s="159" t="s">
        <v>187</v>
      </c>
      <c r="D52" s="159" t="s">
        <v>177</v>
      </c>
      <c r="E52" s="160" t="s">
        <v>188</v>
      </c>
      <c r="F52" s="1"/>
    </row>
    <row r="53" spans="1:6" s="87" customFormat="1" x14ac:dyDescent="0.2">
      <c r="A53" s="157">
        <v>44148</v>
      </c>
      <c r="B53" s="158">
        <v>420.11</v>
      </c>
      <c r="C53" s="159" t="s">
        <v>187</v>
      </c>
      <c r="D53" s="159" t="s">
        <v>175</v>
      </c>
      <c r="E53" s="160" t="s">
        <v>188</v>
      </c>
      <c r="F53" s="1"/>
    </row>
    <row r="54" spans="1:6" s="87" customFormat="1" x14ac:dyDescent="0.2">
      <c r="A54" s="157">
        <v>44148</v>
      </c>
      <c r="B54" s="158">
        <v>134.29</v>
      </c>
      <c r="C54" s="159" t="s">
        <v>187</v>
      </c>
      <c r="D54" s="159" t="s">
        <v>175</v>
      </c>
      <c r="E54" s="160" t="s">
        <v>188</v>
      </c>
      <c r="F54" s="1"/>
    </row>
    <row r="55" spans="1:6" s="87" customFormat="1" x14ac:dyDescent="0.2">
      <c r="A55" s="157">
        <v>44148</v>
      </c>
      <c r="B55" s="158">
        <v>20</v>
      </c>
      <c r="C55" s="159" t="s">
        <v>187</v>
      </c>
      <c r="D55" s="159" t="s">
        <v>177</v>
      </c>
      <c r="E55" s="160" t="s">
        <v>188</v>
      </c>
      <c r="F55" s="1"/>
    </row>
    <row r="56" spans="1:6" s="87" customFormat="1" x14ac:dyDescent="0.2">
      <c r="A56" s="157">
        <v>44148</v>
      </c>
      <c r="B56" s="158">
        <v>176.8</v>
      </c>
      <c r="C56" s="159" t="s">
        <v>187</v>
      </c>
      <c r="D56" s="159" t="s">
        <v>183</v>
      </c>
      <c r="E56" s="160" t="s">
        <v>188</v>
      </c>
      <c r="F56" s="1"/>
    </row>
    <row r="57" spans="1:6" s="87" customFormat="1" x14ac:dyDescent="0.2">
      <c r="A57" s="157">
        <v>44148</v>
      </c>
      <c r="B57" s="158">
        <v>4</v>
      </c>
      <c r="C57" s="159" t="s">
        <v>187</v>
      </c>
      <c r="D57" s="159" t="s">
        <v>177</v>
      </c>
      <c r="E57" s="160" t="s">
        <v>188</v>
      </c>
      <c r="F57" s="1"/>
    </row>
    <row r="58" spans="1:6" s="87" customFormat="1" x14ac:dyDescent="0.2">
      <c r="A58" s="157">
        <v>44139</v>
      </c>
      <c r="B58" s="158">
        <v>77.86</v>
      </c>
      <c r="C58" s="159" t="s">
        <v>186</v>
      </c>
      <c r="D58" s="159" t="s">
        <v>172</v>
      </c>
      <c r="E58" s="160" t="s">
        <v>181</v>
      </c>
      <c r="F58" s="1"/>
    </row>
    <row r="59" spans="1:6" s="87" customFormat="1" x14ac:dyDescent="0.2">
      <c r="A59" s="157">
        <v>44149</v>
      </c>
      <c r="B59" s="158">
        <v>98.156521739130426</v>
      </c>
      <c r="C59" s="159" t="s">
        <v>189</v>
      </c>
      <c r="D59" s="159" t="s">
        <v>172</v>
      </c>
      <c r="E59" s="160" t="s">
        <v>188</v>
      </c>
      <c r="F59" s="1"/>
    </row>
    <row r="60" spans="1:6" s="87" customFormat="1" x14ac:dyDescent="0.2">
      <c r="A60" s="157">
        <v>44151</v>
      </c>
      <c r="B60" s="158">
        <v>102.92173913043479</v>
      </c>
      <c r="C60" s="159" t="s">
        <v>190</v>
      </c>
      <c r="D60" s="159" t="s">
        <v>172</v>
      </c>
      <c r="E60" s="160" t="s">
        <v>188</v>
      </c>
      <c r="F60" s="1"/>
    </row>
    <row r="61" spans="1:6" s="87" customFormat="1" x14ac:dyDescent="0.2">
      <c r="A61" s="157">
        <v>44151</v>
      </c>
      <c r="B61" s="158">
        <v>17.39</v>
      </c>
      <c r="C61" s="159" t="s">
        <v>191</v>
      </c>
      <c r="D61" s="159" t="s">
        <v>172</v>
      </c>
      <c r="E61" s="160" t="s">
        <v>188</v>
      </c>
      <c r="F61" s="1"/>
    </row>
    <row r="62" spans="1:6" s="87" customFormat="1" x14ac:dyDescent="0.2">
      <c r="A62" s="157">
        <v>44250</v>
      </c>
      <c r="B62" s="158">
        <v>230.71</v>
      </c>
      <c r="C62" s="159" t="s">
        <v>192</v>
      </c>
      <c r="D62" s="159" t="s">
        <v>175</v>
      </c>
      <c r="E62" s="160" t="s">
        <v>181</v>
      </c>
      <c r="F62" s="1"/>
    </row>
    <row r="63" spans="1:6" s="87" customFormat="1" x14ac:dyDescent="0.2">
      <c r="A63" s="157">
        <v>44250</v>
      </c>
      <c r="B63" s="158">
        <v>226.09</v>
      </c>
      <c r="C63" s="159" t="s">
        <v>192</v>
      </c>
      <c r="D63" s="159" t="s">
        <v>183</v>
      </c>
      <c r="E63" s="160" t="s">
        <v>181</v>
      </c>
      <c r="F63" s="1"/>
    </row>
    <row r="64" spans="1:6" s="87" customFormat="1" x14ac:dyDescent="0.2">
      <c r="A64" s="157">
        <v>44250</v>
      </c>
      <c r="B64" s="158">
        <v>4</v>
      </c>
      <c r="C64" s="159" t="s">
        <v>192</v>
      </c>
      <c r="D64" s="159" t="s">
        <v>177</v>
      </c>
      <c r="E64" s="160" t="s">
        <v>181</v>
      </c>
      <c r="F64" s="1"/>
    </row>
    <row r="65" spans="1:6" s="87" customFormat="1" x14ac:dyDescent="0.2">
      <c r="A65" s="157">
        <v>44251</v>
      </c>
      <c r="B65" s="158">
        <v>17.04</v>
      </c>
      <c r="C65" s="159" t="s">
        <v>186</v>
      </c>
      <c r="D65" s="159" t="s">
        <v>172</v>
      </c>
      <c r="E65" s="160" t="s">
        <v>181</v>
      </c>
      <c r="F65" s="1"/>
    </row>
    <row r="66" spans="1:6" s="87" customFormat="1" x14ac:dyDescent="0.2">
      <c r="A66" s="157">
        <v>44252</v>
      </c>
      <c r="B66" s="158">
        <v>13.17</v>
      </c>
      <c r="C66" s="159" t="s">
        <v>193</v>
      </c>
      <c r="D66" s="159" t="s">
        <v>172</v>
      </c>
      <c r="E66" s="160" t="s">
        <v>181</v>
      </c>
      <c r="F66" s="1"/>
    </row>
    <row r="67" spans="1:6" s="87" customFormat="1" x14ac:dyDescent="0.2">
      <c r="A67" s="157">
        <v>44253</v>
      </c>
      <c r="B67" s="158">
        <v>44.06</v>
      </c>
      <c r="C67" s="159" t="s">
        <v>186</v>
      </c>
      <c r="D67" s="159" t="s">
        <v>172</v>
      </c>
      <c r="E67" s="160" t="s">
        <v>181</v>
      </c>
      <c r="F67" s="1"/>
    </row>
    <row r="68" spans="1:6" s="87" customFormat="1" x14ac:dyDescent="0.2">
      <c r="A68" s="157">
        <v>44262</v>
      </c>
      <c r="B68" s="158">
        <v>20</v>
      </c>
      <c r="C68" s="159" t="s">
        <v>194</v>
      </c>
      <c r="D68" s="159" t="s">
        <v>177</v>
      </c>
      <c r="E68" s="160" t="s">
        <v>181</v>
      </c>
      <c r="F68" s="1"/>
    </row>
    <row r="69" spans="1:6" s="87" customFormat="1" x14ac:dyDescent="0.2">
      <c r="A69" s="157">
        <v>44262</v>
      </c>
      <c r="B69" s="158">
        <v>10</v>
      </c>
      <c r="C69" s="159" t="s">
        <v>194</v>
      </c>
      <c r="D69" s="159" t="s">
        <v>177</v>
      </c>
      <c r="E69" s="160" t="s">
        <v>181</v>
      </c>
      <c r="F69" s="1"/>
    </row>
    <row r="70" spans="1:6" s="87" customFormat="1" x14ac:dyDescent="0.2">
      <c r="A70" s="157">
        <v>44284</v>
      </c>
      <c r="B70" s="158">
        <v>273.76</v>
      </c>
      <c r="C70" s="159" t="s">
        <v>195</v>
      </c>
      <c r="D70" s="159" t="s">
        <v>175</v>
      </c>
      <c r="E70" s="160" t="s">
        <v>176</v>
      </c>
      <c r="F70" s="1"/>
    </row>
    <row r="71" spans="1:6" s="87" customFormat="1" x14ac:dyDescent="0.2">
      <c r="A71" s="157">
        <v>44284</v>
      </c>
      <c r="B71" s="158">
        <v>20</v>
      </c>
      <c r="C71" s="159" t="s">
        <v>195</v>
      </c>
      <c r="D71" s="159" t="s">
        <v>177</v>
      </c>
      <c r="E71" s="160" t="s">
        <v>176</v>
      </c>
      <c r="F71" s="1"/>
    </row>
    <row r="72" spans="1:6" s="87" customFormat="1" x14ac:dyDescent="0.2">
      <c r="A72" s="157">
        <v>44285</v>
      </c>
      <c r="B72" s="158">
        <v>40.4</v>
      </c>
      <c r="C72" s="159" t="s">
        <v>196</v>
      </c>
      <c r="D72" s="159" t="s">
        <v>172</v>
      </c>
      <c r="E72" s="160" t="s">
        <v>176</v>
      </c>
      <c r="F72" s="1"/>
    </row>
    <row r="73" spans="1:6" s="87" customFormat="1" x14ac:dyDescent="0.2">
      <c r="A73" s="157">
        <v>44285</v>
      </c>
      <c r="B73" s="158">
        <v>25.98</v>
      </c>
      <c r="C73" s="159" t="s">
        <v>182</v>
      </c>
      <c r="D73" s="159" t="s">
        <v>172</v>
      </c>
      <c r="E73" s="160" t="s">
        <v>176</v>
      </c>
      <c r="F73" s="1"/>
    </row>
    <row r="74" spans="1:6" s="87" customFormat="1" x14ac:dyDescent="0.2">
      <c r="A74" s="157">
        <v>44286</v>
      </c>
      <c r="B74" s="158">
        <v>41.15</v>
      </c>
      <c r="C74" s="159" t="s">
        <v>182</v>
      </c>
      <c r="D74" s="159" t="s">
        <v>172</v>
      </c>
      <c r="E74" s="160" t="s">
        <v>176</v>
      </c>
      <c r="F74" s="1"/>
    </row>
    <row r="75" spans="1:6" s="87" customFormat="1" x14ac:dyDescent="0.2">
      <c r="A75" s="157">
        <v>44286</v>
      </c>
      <c r="B75" s="158">
        <v>31.99</v>
      </c>
      <c r="C75" s="159" t="s">
        <v>197</v>
      </c>
      <c r="D75" s="159" t="s">
        <v>172</v>
      </c>
      <c r="E75" s="160" t="s">
        <v>176</v>
      </c>
      <c r="F75" s="1"/>
    </row>
    <row r="76" spans="1:6" s="87" customFormat="1" x14ac:dyDescent="0.2">
      <c r="A76" s="157">
        <v>44294</v>
      </c>
      <c r="B76" s="158">
        <v>325.39999999999998</v>
      </c>
      <c r="C76" s="159" t="s">
        <v>198</v>
      </c>
      <c r="D76" s="159" t="s">
        <v>175</v>
      </c>
      <c r="E76" s="160" t="s">
        <v>181</v>
      </c>
      <c r="F76" s="1"/>
    </row>
    <row r="77" spans="1:6" s="87" customFormat="1" x14ac:dyDescent="0.2">
      <c r="A77" s="157">
        <v>44294</v>
      </c>
      <c r="B77" s="158">
        <v>14</v>
      </c>
      <c r="C77" s="159" t="s">
        <v>198</v>
      </c>
      <c r="D77" s="159" t="s">
        <v>177</v>
      </c>
      <c r="E77" s="160" t="s">
        <v>181</v>
      </c>
      <c r="F77" s="1"/>
    </row>
    <row r="78" spans="1:6" s="87" customFormat="1" x14ac:dyDescent="0.2">
      <c r="A78" s="157">
        <v>44298</v>
      </c>
      <c r="B78" s="158">
        <v>44.82</v>
      </c>
      <c r="C78" s="159" t="s">
        <v>185</v>
      </c>
      <c r="D78" s="159" t="s">
        <v>172</v>
      </c>
      <c r="E78" s="160" t="s">
        <v>181</v>
      </c>
      <c r="F78" s="1"/>
    </row>
    <row r="79" spans="1:6" s="87" customFormat="1" x14ac:dyDescent="0.2">
      <c r="A79" s="157">
        <v>44301</v>
      </c>
      <c r="B79" s="158">
        <v>79.39</v>
      </c>
      <c r="C79" s="159" t="s">
        <v>186</v>
      </c>
      <c r="D79" s="159" t="s">
        <v>172</v>
      </c>
      <c r="E79" s="160" t="s">
        <v>181</v>
      </c>
      <c r="F79" s="1"/>
    </row>
    <row r="80" spans="1:6" s="87" customFormat="1" x14ac:dyDescent="0.2">
      <c r="A80" s="157">
        <v>44302</v>
      </c>
      <c r="B80" s="158">
        <v>17.91</v>
      </c>
      <c r="C80" s="159" t="s">
        <v>171</v>
      </c>
      <c r="D80" s="159" t="s">
        <v>172</v>
      </c>
      <c r="E80" s="160" t="s">
        <v>199</v>
      </c>
      <c r="F80" s="1"/>
    </row>
    <row r="81" spans="1:6" s="87" customFormat="1" x14ac:dyDescent="0.2">
      <c r="A81" s="157">
        <v>44302</v>
      </c>
      <c r="B81" s="158">
        <v>2.61</v>
      </c>
      <c r="C81" s="159" t="s">
        <v>200</v>
      </c>
      <c r="D81" s="159" t="s">
        <v>172</v>
      </c>
      <c r="E81" s="160" t="s">
        <v>199</v>
      </c>
      <c r="F81" s="1"/>
    </row>
    <row r="82" spans="1:6" s="87" customFormat="1" x14ac:dyDescent="0.2">
      <c r="A82" s="157">
        <v>44305</v>
      </c>
      <c r="B82" s="158">
        <v>20.63</v>
      </c>
      <c r="C82" s="159" t="s">
        <v>201</v>
      </c>
      <c r="D82" s="159" t="s">
        <v>172</v>
      </c>
      <c r="E82" s="160" t="s">
        <v>199</v>
      </c>
      <c r="F82" s="1"/>
    </row>
    <row r="83" spans="1:6" s="87" customFormat="1" hidden="1" x14ac:dyDescent="0.2">
      <c r="A83" s="147"/>
      <c r="B83" s="148"/>
      <c r="C83" s="149"/>
      <c r="D83" s="149"/>
      <c r="E83" s="150"/>
      <c r="F83" s="1"/>
    </row>
    <row r="84" spans="1:6" ht="19.5" customHeight="1" x14ac:dyDescent="0.2">
      <c r="A84" s="107" t="s">
        <v>125</v>
      </c>
      <c r="B84" s="108">
        <f>SUM(B26:B83)</f>
        <v>4197.4482608695653</v>
      </c>
      <c r="C84" s="168" t="str">
        <f>IF(SUBTOTAL(3,B26:B83)=SUBTOTAL(103,B26:B83),'Summary and sign-off CE'!$A$48,'Summary and sign-off CE'!$A$49)</f>
        <v>Check - there are no hidden rows with data</v>
      </c>
      <c r="D84" s="177" t="str">
        <f>IF('Summary and sign-off CE'!F56='Summary and sign-off CE'!F54,'Summary and sign-off CE'!A51,'Summary and sign-off CE'!A50)</f>
        <v>Check - each entry provides sufficient information</v>
      </c>
      <c r="E84" s="177"/>
      <c r="F84" s="46"/>
    </row>
    <row r="85" spans="1:6" ht="10.5" customHeight="1" x14ac:dyDescent="0.2">
      <c r="A85" s="27"/>
      <c r="B85" s="22"/>
      <c r="C85" s="27"/>
      <c r="D85" s="27"/>
      <c r="E85" s="27"/>
      <c r="F85" s="27"/>
    </row>
    <row r="86" spans="1:6" ht="24.75" customHeight="1" x14ac:dyDescent="0.2">
      <c r="A86" s="178" t="s">
        <v>126</v>
      </c>
      <c r="B86" s="178"/>
      <c r="C86" s="178"/>
      <c r="D86" s="178"/>
      <c r="E86" s="178"/>
      <c r="F86" s="46"/>
    </row>
    <row r="87" spans="1:6" ht="27" customHeight="1" x14ac:dyDescent="0.2">
      <c r="A87" s="35" t="s">
        <v>117</v>
      </c>
      <c r="B87" s="35" t="s">
        <v>62</v>
      </c>
      <c r="C87" s="35" t="s">
        <v>127</v>
      </c>
      <c r="D87" s="35" t="s">
        <v>128</v>
      </c>
      <c r="E87" s="35" t="s">
        <v>121</v>
      </c>
      <c r="F87" s="49"/>
    </row>
    <row r="88" spans="1:6" s="87" customFormat="1" hidden="1" x14ac:dyDescent="0.2">
      <c r="A88" s="133"/>
      <c r="B88" s="134"/>
      <c r="C88" s="135"/>
      <c r="D88" s="135"/>
      <c r="E88" s="136"/>
      <c r="F88" s="1"/>
    </row>
    <row r="89" spans="1:6" s="87" customFormat="1" x14ac:dyDescent="0.2">
      <c r="A89" s="157">
        <v>44119</v>
      </c>
      <c r="B89" s="158">
        <v>8.99</v>
      </c>
      <c r="C89" s="159" t="s">
        <v>202</v>
      </c>
      <c r="D89" s="159" t="s">
        <v>172</v>
      </c>
      <c r="E89" s="160" t="s">
        <v>173</v>
      </c>
      <c r="F89" s="1"/>
    </row>
    <row r="90" spans="1:6" s="87" customFormat="1" x14ac:dyDescent="0.2">
      <c r="A90" s="157">
        <v>44140</v>
      </c>
      <c r="B90" s="158">
        <v>16.921739130434784</v>
      </c>
      <c r="C90" s="159" t="s">
        <v>202</v>
      </c>
      <c r="D90" s="159" t="s">
        <v>172</v>
      </c>
      <c r="E90" s="160" t="s">
        <v>173</v>
      </c>
      <c r="F90" s="1"/>
    </row>
    <row r="91" spans="1:6" s="87" customFormat="1" x14ac:dyDescent="0.2">
      <c r="A91" s="157">
        <v>44180</v>
      </c>
      <c r="B91" s="158">
        <v>33.57</v>
      </c>
      <c r="C91" s="159" t="s">
        <v>202</v>
      </c>
      <c r="D91" s="159" t="s">
        <v>172</v>
      </c>
      <c r="E91" s="160" t="s">
        <v>173</v>
      </c>
      <c r="F91" s="1"/>
    </row>
    <row r="92" spans="1:6" s="87" customFormat="1" x14ac:dyDescent="0.2">
      <c r="A92" s="157">
        <v>44196</v>
      </c>
      <c r="B92" s="158">
        <v>10.14</v>
      </c>
      <c r="C92" s="159" t="s">
        <v>202</v>
      </c>
      <c r="D92" s="159" t="s">
        <v>172</v>
      </c>
      <c r="E92" s="160" t="s">
        <v>173</v>
      </c>
      <c r="F92" s="1"/>
    </row>
    <row r="93" spans="1:6" s="87" customFormat="1" x14ac:dyDescent="0.2">
      <c r="A93" s="157">
        <v>44227</v>
      </c>
      <c r="B93" s="158">
        <v>15.11</v>
      </c>
      <c r="C93" s="159" t="s">
        <v>202</v>
      </c>
      <c r="D93" s="159" t="s">
        <v>172</v>
      </c>
      <c r="E93" s="160" t="s">
        <v>173</v>
      </c>
      <c r="F93" s="1"/>
    </row>
    <row r="94" spans="1:6" s="87" customFormat="1" x14ac:dyDescent="0.2">
      <c r="A94" s="157">
        <v>44255</v>
      </c>
      <c r="B94" s="158">
        <v>13.56</v>
      </c>
      <c r="C94" s="159" t="s">
        <v>202</v>
      </c>
      <c r="D94" s="159" t="s">
        <v>172</v>
      </c>
      <c r="E94" s="160" t="s">
        <v>173</v>
      </c>
      <c r="F94" s="1"/>
    </row>
    <row r="95" spans="1:6" s="87" customFormat="1" x14ac:dyDescent="0.2">
      <c r="A95" s="157">
        <v>44330</v>
      </c>
      <c r="B95" s="158">
        <v>15.3</v>
      </c>
      <c r="C95" s="159" t="s">
        <v>202</v>
      </c>
      <c r="D95" s="159" t="s">
        <v>172</v>
      </c>
      <c r="E95" s="160" t="s">
        <v>173</v>
      </c>
      <c r="F95" s="1"/>
    </row>
    <row r="96" spans="1:6" s="87" customFormat="1" x14ac:dyDescent="0.2">
      <c r="A96" s="157">
        <v>44347</v>
      </c>
      <c r="B96" s="158">
        <v>18.510000000000002</v>
      </c>
      <c r="C96" s="159" t="s">
        <v>202</v>
      </c>
      <c r="D96" s="159" t="s">
        <v>172</v>
      </c>
      <c r="E96" s="160" t="s">
        <v>173</v>
      </c>
      <c r="F96" s="1"/>
    </row>
    <row r="97" spans="1:6" s="87" customFormat="1" hidden="1" x14ac:dyDescent="0.2">
      <c r="A97" s="133"/>
      <c r="B97" s="134"/>
      <c r="C97" s="135"/>
      <c r="D97" s="135"/>
      <c r="E97" s="136"/>
      <c r="F97" s="1"/>
    </row>
    <row r="98" spans="1:6" ht="19.5" customHeight="1" x14ac:dyDescent="0.2">
      <c r="A98" s="107" t="s">
        <v>129</v>
      </c>
      <c r="B98" s="108">
        <f>SUM(B88:B97)</f>
        <v>132.10173913043477</v>
      </c>
      <c r="C98" s="168" t="str">
        <f>IF(SUBTOTAL(3,B88:B97)=SUBTOTAL(103,B88:B97),'Summary and sign-off CE'!$A$48,'Summary and sign-off CE'!$A$49)</f>
        <v>Check - there are no hidden rows with data</v>
      </c>
      <c r="D98" s="177" t="str">
        <f>IF('Summary and sign-off CE'!F57='Summary and sign-off CE'!F54,'Summary and sign-off CE'!A51,'Summary and sign-off CE'!A50)</f>
        <v>Check - each entry provides sufficient information</v>
      </c>
      <c r="E98" s="177"/>
      <c r="F98" s="46"/>
    </row>
    <row r="99" spans="1:6" ht="10.5" customHeight="1" x14ac:dyDescent="0.2">
      <c r="A99" s="27"/>
      <c r="B99" s="92"/>
      <c r="C99" s="22"/>
      <c r="D99" s="27"/>
      <c r="E99" s="27"/>
      <c r="F99" s="27"/>
    </row>
    <row r="100" spans="1:6" ht="34.5" customHeight="1" x14ac:dyDescent="0.2">
      <c r="A100" s="50" t="s">
        <v>130</v>
      </c>
      <c r="B100" s="93">
        <f>B22+B84+B98</f>
        <v>4329.55</v>
      </c>
      <c r="C100" s="51"/>
      <c r="D100" s="51"/>
      <c r="E100" s="51"/>
      <c r="F100" s="26"/>
    </row>
    <row r="101" spans="1:6" x14ac:dyDescent="0.2">
      <c r="A101" s="27"/>
      <c r="B101" s="22"/>
      <c r="C101" s="27"/>
      <c r="D101" s="27"/>
      <c r="E101" s="27"/>
      <c r="F101" s="27"/>
    </row>
    <row r="102" spans="1:6" x14ac:dyDescent="0.2">
      <c r="A102" s="52" t="s">
        <v>73</v>
      </c>
      <c r="B102" s="25"/>
      <c r="C102" s="26"/>
      <c r="D102" s="26"/>
      <c r="E102" s="26"/>
      <c r="F102" s="27"/>
    </row>
    <row r="103" spans="1:6" ht="12.6" customHeight="1" x14ac:dyDescent="0.2">
      <c r="A103" s="23" t="s">
        <v>131</v>
      </c>
      <c r="B103" s="53"/>
      <c r="C103" s="53"/>
      <c r="D103" s="32"/>
      <c r="E103" s="32"/>
      <c r="F103" s="27"/>
    </row>
    <row r="104" spans="1:6" ht="12.95" customHeight="1" x14ac:dyDescent="0.2">
      <c r="A104" s="31" t="s">
        <v>132</v>
      </c>
      <c r="B104" s="27"/>
      <c r="C104" s="32"/>
      <c r="D104" s="27"/>
      <c r="E104" s="32"/>
      <c r="F104" s="27"/>
    </row>
    <row r="105" spans="1:6" x14ac:dyDescent="0.2">
      <c r="A105" s="31" t="s">
        <v>133</v>
      </c>
      <c r="B105" s="32"/>
      <c r="C105" s="32"/>
      <c r="D105" s="32"/>
      <c r="E105" s="54"/>
      <c r="F105" s="46"/>
    </row>
    <row r="106" spans="1:6" x14ac:dyDescent="0.2">
      <c r="A106" s="23" t="s">
        <v>79</v>
      </c>
      <c r="B106" s="25"/>
      <c r="C106" s="26"/>
      <c r="D106" s="26"/>
      <c r="E106" s="26"/>
      <c r="F106" s="27"/>
    </row>
    <row r="107" spans="1:6" ht="12.95" customHeight="1" x14ac:dyDescent="0.2">
      <c r="A107" s="31" t="s">
        <v>134</v>
      </c>
      <c r="B107" s="27"/>
      <c r="C107" s="32"/>
      <c r="D107" s="27"/>
      <c r="E107" s="32"/>
      <c r="F107" s="27"/>
    </row>
    <row r="108" spans="1:6" x14ac:dyDescent="0.2">
      <c r="A108" s="31" t="s">
        <v>135</v>
      </c>
      <c r="B108" s="32"/>
      <c r="C108" s="32"/>
      <c r="D108" s="32"/>
      <c r="E108" s="54"/>
      <c r="F108" s="46"/>
    </row>
    <row r="109" spans="1:6" x14ac:dyDescent="0.2">
      <c r="A109" s="36" t="s">
        <v>136</v>
      </c>
      <c r="B109" s="36"/>
      <c r="C109" s="36"/>
      <c r="D109" s="36"/>
      <c r="E109" s="54"/>
      <c r="F109" s="46"/>
    </row>
    <row r="110" spans="1:6" x14ac:dyDescent="0.2">
      <c r="A110" s="40"/>
      <c r="B110" s="27"/>
      <c r="C110" s="27"/>
      <c r="D110" s="27"/>
      <c r="E110" s="46"/>
      <c r="F110" s="46"/>
    </row>
    <row r="111" spans="1:6" hidden="1" x14ac:dyDescent="0.2">
      <c r="A111" s="40"/>
      <c r="B111" s="27"/>
      <c r="C111" s="27"/>
      <c r="D111" s="27"/>
      <c r="E111" s="46"/>
      <c r="F111" s="46"/>
    </row>
    <row r="112" spans="1:6" hidden="1" x14ac:dyDescent="0.2"/>
    <row r="113" spans="1:6" hidden="1" x14ac:dyDescent="0.2"/>
    <row r="114" spans="1:6" hidden="1" x14ac:dyDescent="0.2"/>
    <row r="115" spans="1:6" hidden="1" x14ac:dyDescent="0.2"/>
    <row r="116" spans="1:6" ht="12.75" hidden="1" customHeight="1" x14ac:dyDescent="0.2"/>
    <row r="117" spans="1:6" hidden="1" x14ac:dyDescent="0.2"/>
    <row r="118" spans="1:6" hidden="1" x14ac:dyDescent="0.2"/>
    <row r="119" spans="1:6" hidden="1" x14ac:dyDescent="0.2">
      <c r="A119" s="55"/>
      <c r="B119" s="46"/>
      <c r="C119" s="46"/>
      <c r="D119" s="46"/>
      <c r="E119" s="46"/>
      <c r="F119" s="46"/>
    </row>
    <row r="120" spans="1:6" hidden="1" x14ac:dyDescent="0.2">
      <c r="A120" s="55"/>
      <c r="B120" s="46"/>
      <c r="C120" s="46"/>
      <c r="D120" s="46"/>
      <c r="E120" s="46"/>
      <c r="F120" s="46"/>
    </row>
    <row r="121" spans="1:6" hidden="1" x14ac:dyDescent="0.2">
      <c r="A121" s="55"/>
      <c r="B121" s="46"/>
      <c r="C121" s="46"/>
      <c r="D121" s="46"/>
      <c r="E121" s="46"/>
      <c r="F121" s="46"/>
    </row>
    <row r="122" spans="1:6" hidden="1" x14ac:dyDescent="0.2">
      <c r="A122" s="55"/>
      <c r="B122" s="46"/>
      <c r="C122" s="46"/>
      <c r="D122" s="46"/>
      <c r="E122" s="46"/>
      <c r="F122" s="46"/>
    </row>
    <row r="123" spans="1:6" hidden="1" x14ac:dyDescent="0.2">
      <c r="A123" s="55"/>
      <c r="B123" s="46"/>
      <c r="C123" s="46"/>
      <c r="D123" s="46"/>
      <c r="E123" s="46"/>
      <c r="F123" s="46"/>
    </row>
    <row r="124" spans="1:6" hidden="1" x14ac:dyDescent="0.2"/>
    <row r="125" spans="1:6" hidden="1" x14ac:dyDescent="0.2"/>
    <row r="126" spans="1:6" hidden="1" x14ac:dyDescent="0.2"/>
    <row r="127" spans="1:6" hidden="1" x14ac:dyDescent="0.2"/>
    <row r="128" spans="1:6" hidden="1" x14ac:dyDescent="0.2"/>
    <row r="129" hidden="1" x14ac:dyDescent="0.2"/>
    <row r="130" hidden="1" x14ac:dyDescent="0.2"/>
    <row r="131" hidden="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sheetData>
  <sheetProtection sheet="1" formatCells="0" formatRows="0" insertColumns="0" insertRows="0" deleteRows="0"/>
  <mergeCells count="15">
    <mergeCell ref="B7:E7"/>
    <mergeCell ref="B5:E5"/>
    <mergeCell ref="D98:E98"/>
    <mergeCell ref="A1:E1"/>
    <mergeCell ref="A24:E24"/>
    <mergeCell ref="A86:E86"/>
    <mergeCell ref="B2:E2"/>
    <mergeCell ref="B3:E3"/>
    <mergeCell ref="B4:E4"/>
    <mergeCell ref="A8:E8"/>
    <mergeCell ref="A9:E9"/>
    <mergeCell ref="B6:E6"/>
    <mergeCell ref="D22:E22"/>
    <mergeCell ref="D84:E8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88 A97 A83">
      <formula1>$B$4</formula1>
      <formula2>$B$5</formula2>
    </dataValidation>
    <dataValidation allowBlank="1" showInputMessage="1" showErrorMessage="1" prompt="Insert additional rows as needed:_x000a_- 'right click' on a row number (left of screen)_x000a_- select 'Insert' (this will insert a row above it)" sqref="A87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A82 A16 A13 A15 A17 A18 A19 A20 A27 A28 A89 A90:A95 A96">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CE'!$A$29:$A$30</xm:f>
          </x14:formula1>
          <xm:sqref>B7:E7</xm:sqref>
        </x14:dataValidation>
        <x14:dataValidation type="decimal" operator="greaterThan" allowBlank="1" showInputMessage="1" showErrorMessage="1" error="This cell must contain a dollar figure">
          <x14:formula1>
            <xm:f>'Summary and sign-off CE'!$A$47</xm:f>
          </x14:formula1>
          <xm:sqref>B12:B21 B26:B83 B88:B97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D23" sqref="D2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 CE'!B2:F2</f>
        <v>Museum of New Zealand Te Papa Tongarewa</v>
      </c>
      <c r="C2" s="176"/>
      <c r="D2" s="176"/>
      <c r="E2" s="176"/>
      <c r="F2" s="38"/>
    </row>
    <row r="3" spans="1:6" ht="21" customHeight="1" x14ac:dyDescent="0.2">
      <c r="A3" s="4" t="s">
        <v>110</v>
      </c>
      <c r="B3" s="176" t="str">
        <f>'Summary and sign-off CE'!B3:F3</f>
        <v>Courtney Johnston</v>
      </c>
      <c r="C3" s="176"/>
      <c r="D3" s="176"/>
      <c r="E3" s="176"/>
      <c r="F3" s="38"/>
    </row>
    <row r="4" spans="1:6" ht="21" customHeight="1" x14ac:dyDescent="0.2">
      <c r="A4" s="4" t="s">
        <v>111</v>
      </c>
      <c r="B4" s="176">
        <f>'Summary and sign-off CE'!B4:F4</f>
        <v>44013</v>
      </c>
      <c r="C4" s="176"/>
      <c r="D4" s="176"/>
      <c r="E4" s="176"/>
      <c r="F4" s="38"/>
    </row>
    <row r="5" spans="1:6" ht="21" customHeight="1" x14ac:dyDescent="0.2">
      <c r="A5" s="4" t="s">
        <v>112</v>
      </c>
      <c r="B5" s="176">
        <f>'Summary and sign-off CE'!B5:F5</f>
        <v>44377</v>
      </c>
      <c r="C5" s="176"/>
      <c r="D5" s="176"/>
      <c r="E5" s="176"/>
      <c r="F5" s="38"/>
    </row>
    <row r="6" spans="1:6" ht="21" customHeight="1" x14ac:dyDescent="0.2">
      <c r="A6" s="4" t="s">
        <v>113</v>
      </c>
      <c r="B6" s="171" t="s">
        <v>81</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44042</v>
      </c>
      <c r="B12" s="158">
        <v>7.04</v>
      </c>
      <c r="C12" s="162" t="s">
        <v>203</v>
      </c>
      <c r="D12" s="162" t="s">
        <v>204</v>
      </c>
      <c r="E12" s="163" t="s">
        <v>173</v>
      </c>
      <c r="F12" s="2"/>
    </row>
    <row r="13" spans="1:6" s="87" customFormat="1" x14ac:dyDescent="0.2">
      <c r="A13" s="157">
        <v>44073</v>
      </c>
      <c r="B13" s="158">
        <v>56.28</v>
      </c>
      <c r="C13" s="162" t="s">
        <v>205</v>
      </c>
      <c r="D13" s="162" t="s">
        <v>272</v>
      </c>
      <c r="E13" s="163" t="s">
        <v>173</v>
      </c>
      <c r="F13" s="2"/>
    </row>
    <row r="14" spans="1:6" s="87" customFormat="1" x14ac:dyDescent="0.2">
      <c r="A14" s="157">
        <v>44102</v>
      </c>
      <c r="B14" s="158">
        <v>66.11</v>
      </c>
      <c r="C14" s="162" t="s">
        <v>271</v>
      </c>
      <c r="D14" s="162" t="s">
        <v>269</v>
      </c>
      <c r="E14" s="163" t="s">
        <v>173</v>
      </c>
      <c r="F14" s="2"/>
    </row>
    <row r="15" spans="1:6" s="87" customFormat="1" x14ac:dyDescent="0.2">
      <c r="A15" s="157">
        <v>44239</v>
      </c>
      <c r="B15" s="158">
        <v>9.7799999999999994</v>
      </c>
      <c r="C15" s="162" t="s">
        <v>206</v>
      </c>
      <c r="D15" s="162" t="s">
        <v>270</v>
      </c>
      <c r="E15" s="163" t="s">
        <v>173</v>
      </c>
      <c r="F15" s="2"/>
    </row>
    <row r="16" spans="1:6" s="87" customFormat="1" x14ac:dyDescent="0.2">
      <c r="A16" s="157">
        <v>44350</v>
      </c>
      <c r="B16" s="158">
        <v>38.700000000000003</v>
      </c>
      <c r="C16" s="162" t="s">
        <v>207</v>
      </c>
      <c r="D16" s="162" t="s">
        <v>269</v>
      </c>
      <c r="E16" s="163" t="s">
        <v>173</v>
      </c>
      <c r="F16" s="2"/>
    </row>
    <row r="17" spans="1:6" s="87" customFormat="1" x14ac:dyDescent="0.2">
      <c r="A17" s="157">
        <v>44375</v>
      </c>
      <c r="B17" s="158">
        <v>67.8</v>
      </c>
      <c r="C17" s="162" t="s">
        <v>207</v>
      </c>
      <c r="D17" s="162" t="s">
        <v>269</v>
      </c>
      <c r="E17" s="163" t="s">
        <v>173</v>
      </c>
      <c r="F17" s="2"/>
    </row>
    <row r="18" spans="1:6" s="87" customFormat="1" ht="11.25" hidden="1" customHeight="1" x14ac:dyDescent="0.2">
      <c r="A18" s="137"/>
      <c r="B18" s="134"/>
      <c r="C18" s="138"/>
      <c r="D18" s="138"/>
      <c r="E18" s="139"/>
      <c r="F18" s="2"/>
    </row>
    <row r="19" spans="1:6" ht="34.5" customHeight="1" x14ac:dyDescent="0.2">
      <c r="A19" s="88" t="s">
        <v>142</v>
      </c>
      <c r="B19" s="97">
        <f>SUM(B11:B18)</f>
        <v>245.71000000000004</v>
      </c>
      <c r="C19" s="106" t="str">
        <f>IF(SUBTOTAL(3,B11:B18)=SUBTOTAL(103,B11:B18),'Summary and sign-off CE'!$A$48,'Summary and sign-off CE'!$A$49)</f>
        <v>Check - there are no hidden rows with data</v>
      </c>
      <c r="D19" s="177" t="str">
        <f>IF('Summary and sign-off CE'!F58='Summary and sign-off CE'!F54,'Summary and sign-off CE'!A51,'Summary and sign-off CE'!A50)</f>
        <v>Check - each entry provides sufficient information</v>
      </c>
      <c r="E19" s="177"/>
      <c r="F19" s="2"/>
    </row>
    <row r="20" spans="1:6" x14ac:dyDescent="0.2">
      <c r="A20" s="21"/>
      <c r="B20" s="20"/>
      <c r="C20" s="20"/>
      <c r="D20" s="20"/>
      <c r="E20" s="20"/>
      <c r="F20" s="38"/>
    </row>
    <row r="21" spans="1:6" x14ac:dyDescent="0.2">
      <c r="A21" s="21" t="s">
        <v>73</v>
      </c>
      <c r="B21" s="22"/>
      <c r="C21" s="27"/>
      <c r="D21" s="20"/>
      <c r="E21" s="20"/>
      <c r="F21" s="38"/>
    </row>
    <row r="22" spans="1:6" ht="12.75" customHeight="1" x14ac:dyDescent="0.2">
      <c r="A22" s="23" t="s">
        <v>143</v>
      </c>
      <c r="B22" s="23"/>
      <c r="C22" s="23"/>
      <c r="D22" s="23"/>
      <c r="E22" s="23"/>
      <c r="F22" s="38"/>
    </row>
    <row r="23" spans="1:6" x14ac:dyDescent="0.2">
      <c r="A23" s="23" t="s">
        <v>144</v>
      </c>
      <c r="B23" s="31"/>
      <c r="C23" s="43"/>
      <c r="D23" s="44"/>
      <c r="E23" s="44"/>
      <c r="F23" s="38"/>
    </row>
    <row r="24" spans="1:6" x14ac:dyDescent="0.2">
      <c r="A24" s="23" t="s">
        <v>79</v>
      </c>
      <c r="B24" s="25"/>
      <c r="C24" s="26"/>
      <c r="D24" s="26"/>
      <c r="E24" s="26"/>
      <c r="F24" s="27"/>
    </row>
    <row r="25" spans="1:6" x14ac:dyDescent="0.2">
      <c r="A25" s="31" t="s">
        <v>145</v>
      </c>
      <c r="B25" s="31"/>
      <c r="C25" s="43"/>
      <c r="D25" s="43"/>
      <c r="E25" s="43"/>
      <c r="F25" s="38"/>
    </row>
    <row r="26" spans="1:6" ht="12.75" customHeight="1" x14ac:dyDescent="0.2">
      <c r="A26" s="31" t="s">
        <v>146</v>
      </c>
      <c r="B26" s="31"/>
      <c r="C26" s="45"/>
      <c r="D26" s="45"/>
      <c r="E26" s="33"/>
      <c r="F26" s="38"/>
    </row>
    <row r="27" spans="1:6" x14ac:dyDescent="0.2">
      <c r="A27" s="20"/>
      <c r="B27" s="20"/>
      <c r="C27" s="20"/>
      <c r="D27" s="20"/>
      <c r="E27" s="20"/>
      <c r="F27" s="38"/>
    </row>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x14ac:dyDescent="0.2"/>
    <row r="48" x14ac:dyDescent="0.2"/>
    <row r="49" x14ac:dyDescent="0.2"/>
    <row r="50" x14ac:dyDescent="0.2"/>
    <row r="51" x14ac:dyDescent="0.2"/>
    <row r="52" x14ac:dyDescent="0.2"/>
  </sheetData>
  <sheetProtection sheet="1"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CE'!$A$29:$A$30</xm:f>
          </x14:formula1>
          <xm:sqref>B7:E7</xm:sqref>
        </x14:dataValidation>
        <x14:dataValidation type="decimal" operator="greaterThan" allowBlank="1" showInputMessage="1" showErrorMessage="1" error="This cell must contain a dollar figure">
          <x14:formula1>
            <xm:f>'Summary and sign-off CE'!$A$47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C17" sqref="C1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 CE'!B2:F2</f>
        <v>Museum of New Zealand Te Papa Tongarewa</v>
      </c>
      <c r="C2" s="176"/>
      <c r="D2" s="176"/>
      <c r="E2" s="176"/>
      <c r="F2" s="24"/>
    </row>
    <row r="3" spans="1:6" ht="21" customHeight="1" x14ac:dyDescent="0.2">
      <c r="A3" s="4" t="s">
        <v>110</v>
      </c>
      <c r="B3" s="176" t="str">
        <f>'Summary and sign-off CE'!B3:F3</f>
        <v>Courtney Johnston</v>
      </c>
      <c r="C3" s="176"/>
      <c r="D3" s="176"/>
      <c r="E3" s="176"/>
      <c r="F3" s="24"/>
    </row>
    <row r="4" spans="1:6" ht="21" customHeight="1" x14ac:dyDescent="0.2">
      <c r="A4" s="4" t="s">
        <v>111</v>
      </c>
      <c r="B4" s="176">
        <f>'Summary and sign-off CE'!B4:F4</f>
        <v>44013</v>
      </c>
      <c r="C4" s="176"/>
      <c r="D4" s="176"/>
      <c r="E4" s="176"/>
      <c r="F4" s="24"/>
    </row>
    <row r="5" spans="1:6" ht="21" customHeight="1" x14ac:dyDescent="0.2">
      <c r="A5" s="4" t="s">
        <v>112</v>
      </c>
      <c r="B5" s="176">
        <f>'Summary and sign-off CE'!B5:F5</f>
        <v>44377</v>
      </c>
      <c r="C5" s="176"/>
      <c r="D5" s="176"/>
      <c r="E5" s="176"/>
      <c r="F5" s="24"/>
    </row>
    <row r="6" spans="1:6" ht="21" customHeight="1" x14ac:dyDescent="0.2">
      <c r="A6" s="4" t="s">
        <v>113</v>
      </c>
      <c r="B6" s="171" t="s">
        <v>81</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57"/>
      <c r="B13" s="158"/>
      <c r="C13" s="162"/>
      <c r="D13" s="162"/>
      <c r="E13" s="163"/>
      <c r="F13" s="3"/>
    </row>
    <row r="14" spans="1:6" s="87" customFormat="1" x14ac:dyDescent="0.2">
      <c r="A14" s="157"/>
      <c r="B14" s="158"/>
      <c r="C14" s="162" t="s">
        <v>267</v>
      </c>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0</v>
      </c>
      <c r="C25" s="106" t="str">
        <f>IF(SUBTOTAL(3,B11:B24)=SUBTOTAL(103,B11:B24),'Summary and sign-off CE'!$A$48,'Summary and sign-off CE'!$A$49)</f>
        <v>Check - there are no hidden rows with data</v>
      </c>
      <c r="D25" s="177" t="str">
        <f>IF('Summary and sign-off CE'!F59='Summary and sign-off CE'!F54,'Summary and sign-off CE'!A51,'Summary and sign-off CE'!A50)</f>
        <v>Check - each entry provides sufficient information</v>
      </c>
      <c r="E25" s="17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CE'!$A$29:$A$30</xm:f>
          </x14:formula1>
          <xm:sqref>B7:E7</xm:sqref>
        </x14:dataValidation>
        <x14:dataValidation type="decimal" operator="greaterThan" allowBlank="1" showInputMessage="1" showErrorMessage="1" error="This cell must contain a dollar figure">
          <x14:formula1>
            <xm:f>'Summary and sign-off CE'!$A$47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70"/>
  <sheetViews>
    <sheetView zoomScaleNormal="100" workbookViewId="0">
      <selection activeCell="B30" sqref="B30"/>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 CE'!B2:F2</f>
        <v>Museum of New Zealand Te Papa Tongarewa</v>
      </c>
      <c r="C2" s="176"/>
      <c r="D2" s="176"/>
      <c r="E2" s="176"/>
      <c r="F2" s="176"/>
    </row>
    <row r="3" spans="1:6" ht="21" customHeight="1" x14ac:dyDescent="0.2">
      <c r="A3" s="4" t="s">
        <v>110</v>
      </c>
      <c r="B3" s="176" t="str">
        <f>'Summary and sign-off CE'!B3:F3</f>
        <v>Courtney Johnston</v>
      </c>
      <c r="C3" s="176"/>
      <c r="D3" s="176"/>
      <c r="E3" s="176"/>
      <c r="F3" s="176"/>
    </row>
    <row r="4" spans="1:6" ht="21" customHeight="1" x14ac:dyDescent="0.2">
      <c r="A4" s="4" t="s">
        <v>111</v>
      </c>
      <c r="B4" s="176">
        <f>'Summary and sign-off CE'!B4:F4</f>
        <v>44013</v>
      </c>
      <c r="C4" s="176"/>
      <c r="D4" s="176"/>
      <c r="E4" s="176"/>
      <c r="F4" s="176"/>
    </row>
    <row r="5" spans="1:6" ht="21" customHeight="1" x14ac:dyDescent="0.2">
      <c r="A5" s="4" t="s">
        <v>112</v>
      </c>
      <c r="B5" s="176">
        <f>'Summary and sign-off CE'!B5:F5</f>
        <v>44377</v>
      </c>
      <c r="C5" s="176"/>
      <c r="D5" s="176"/>
      <c r="E5" s="176"/>
      <c r="F5" s="176"/>
    </row>
    <row r="6" spans="1:6" ht="21" customHeight="1" x14ac:dyDescent="0.2">
      <c r="A6" s="4" t="s">
        <v>154</v>
      </c>
      <c r="B6" s="171" t="s">
        <v>80</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v>44052</v>
      </c>
      <c r="B12" s="164" t="s">
        <v>229</v>
      </c>
      <c r="C12" s="165" t="s">
        <v>96</v>
      </c>
      <c r="D12" s="164" t="s">
        <v>208</v>
      </c>
      <c r="E12" s="166">
        <v>140</v>
      </c>
      <c r="F12" s="167"/>
    </row>
    <row r="13" spans="1:6" s="87" customFormat="1" ht="25.5" x14ac:dyDescent="0.2">
      <c r="A13" s="157">
        <v>44088</v>
      </c>
      <c r="B13" s="164" t="s">
        <v>209</v>
      </c>
      <c r="C13" s="165" t="s">
        <v>96</v>
      </c>
      <c r="D13" s="164" t="s">
        <v>210</v>
      </c>
      <c r="E13" s="166">
        <v>50</v>
      </c>
      <c r="F13" s="167" t="s">
        <v>211</v>
      </c>
    </row>
    <row r="14" spans="1:6" s="87" customFormat="1" x14ac:dyDescent="0.2">
      <c r="A14" s="157">
        <v>44103</v>
      </c>
      <c r="B14" s="164" t="s">
        <v>212</v>
      </c>
      <c r="C14" s="165" t="s">
        <v>96</v>
      </c>
      <c r="D14" s="164" t="s">
        <v>213</v>
      </c>
      <c r="E14" s="166">
        <v>55</v>
      </c>
      <c r="F14" s="167" t="s">
        <v>211</v>
      </c>
    </row>
    <row r="15" spans="1:6" s="87" customFormat="1" x14ac:dyDescent="0.2">
      <c r="A15" s="157">
        <v>44131</v>
      </c>
      <c r="B15" s="164" t="s">
        <v>214</v>
      </c>
      <c r="C15" s="165" t="s">
        <v>96</v>
      </c>
      <c r="D15" s="164" t="s">
        <v>215</v>
      </c>
      <c r="E15" s="166">
        <v>25</v>
      </c>
      <c r="F15" s="167" t="s">
        <v>216</v>
      </c>
    </row>
    <row r="16" spans="1:6" s="87" customFormat="1" x14ac:dyDescent="0.2">
      <c r="A16" s="157">
        <v>44151</v>
      </c>
      <c r="B16" s="164" t="s">
        <v>217</v>
      </c>
      <c r="C16" s="165" t="s">
        <v>96</v>
      </c>
      <c r="D16" s="164" t="s">
        <v>218</v>
      </c>
      <c r="E16" s="166">
        <v>35</v>
      </c>
      <c r="F16" s="167"/>
    </row>
    <row r="17" spans="1:7" s="87" customFormat="1" x14ac:dyDescent="0.2">
      <c r="A17" s="157">
        <v>44179</v>
      </c>
      <c r="B17" s="164" t="s">
        <v>219</v>
      </c>
      <c r="C17" s="165" t="s">
        <v>96</v>
      </c>
      <c r="D17" s="164" t="s">
        <v>220</v>
      </c>
      <c r="E17" s="166">
        <v>79</v>
      </c>
      <c r="F17" s="167" t="s">
        <v>211</v>
      </c>
    </row>
    <row r="18" spans="1:7" s="87" customFormat="1" x14ac:dyDescent="0.2">
      <c r="A18" s="157">
        <v>44238</v>
      </c>
      <c r="B18" s="164" t="s">
        <v>221</v>
      </c>
      <c r="C18" s="165" t="s">
        <v>96</v>
      </c>
      <c r="D18" s="164" t="s">
        <v>222</v>
      </c>
      <c r="E18" s="166">
        <v>50</v>
      </c>
      <c r="F18" s="167"/>
    </row>
    <row r="19" spans="1:7" s="87" customFormat="1" x14ac:dyDescent="0.2">
      <c r="A19" s="157">
        <v>44259</v>
      </c>
      <c r="B19" s="164" t="s">
        <v>230</v>
      </c>
      <c r="C19" s="165" t="s">
        <v>96</v>
      </c>
      <c r="D19" s="164" t="s">
        <v>223</v>
      </c>
      <c r="E19" s="166">
        <v>150</v>
      </c>
      <c r="F19" s="167"/>
    </row>
    <row r="20" spans="1:7" s="87" customFormat="1" x14ac:dyDescent="0.2">
      <c r="A20" s="157">
        <v>44273</v>
      </c>
      <c r="B20" s="164" t="s">
        <v>224</v>
      </c>
      <c r="C20" s="165" t="s">
        <v>96</v>
      </c>
      <c r="D20" s="164" t="s">
        <v>225</v>
      </c>
      <c r="E20" s="166">
        <v>50</v>
      </c>
      <c r="F20" s="167" t="s">
        <v>211</v>
      </c>
    </row>
    <row r="21" spans="1:7" s="87" customFormat="1" x14ac:dyDescent="0.2">
      <c r="A21" s="157">
        <v>44285</v>
      </c>
      <c r="B21" s="164" t="s">
        <v>231</v>
      </c>
      <c r="C21" s="165" t="s">
        <v>96</v>
      </c>
      <c r="D21" s="164" t="s">
        <v>208</v>
      </c>
      <c r="E21" s="166">
        <v>118</v>
      </c>
      <c r="F21" s="167"/>
    </row>
    <row r="22" spans="1:7" s="87" customFormat="1" x14ac:dyDescent="0.2">
      <c r="A22" s="157">
        <v>44295</v>
      </c>
      <c r="B22" s="164" t="s">
        <v>226</v>
      </c>
      <c r="C22" s="165" t="s">
        <v>96</v>
      </c>
      <c r="D22" s="164" t="s">
        <v>213</v>
      </c>
      <c r="E22" s="166">
        <v>40</v>
      </c>
      <c r="F22" s="167"/>
    </row>
    <row r="23" spans="1:7" s="87" customFormat="1" x14ac:dyDescent="0.2">
      <c r="A23" s="157">
        <v>44341</v>
      </c>
      <c r="B23" s="164" t="s">
        <v>232</v>
      </c>
      <c r="C23" s="165" t="s">
        <v>96</v>
      </c>
      <c r="D23" s="164" t="s">
        <v>233</v>
      </c>
      <c r="E23" s="166">
        <v>100</v>
      </c>
      <c r="F23" s="167"/>
    </row>
    <row r="24" spans="1:7" s="87" customFormat="1" x14ac:dyDescent="0.2">
      <c r="A24" s="157">
        <v>44344</v>
      </c>
      <c r="B24" s="164" t="s">
        <v>227</v>
      </c>
      <c r="C24" s="165" t="s">
        <v>96</v>
      </c>
      <c r="D24" s="164" t="s">
        <v>228</v>
      </c>
      <c r="E24" s="166">
        <v>40</v>
      </c>
      <c r="F24" s="167"/>
    </row>
    <row r="25" spans="1:7" s="87" customFormat="1" x14ac:dyDescent="0.2">
      <c r="A25" s="157">
        <v>44364</v>
      </c>
      <c r="B25" s="164" t="s">
        <v>234</v>
      </c>
      <c r="C25" s="165" t="s">
        <v>96</v>
      </c>
      <c r="D25" s="164" t="s">
        <v>235</v>
      </c>
      <c r="E25" s="166">
        <v>276</v>
      </c>
      <c r="F25" s="167"/>
    </row>
    <row r="26" spans="1:7" s="87" customFormat="1" hidden="1" x14ac:dyDescent="0.2">
      <c r="A26" s="133"/>
      <c r="B26" s="138"/>
      <c r="C26" s="140"/>
      <c r="D26" s="138"/>
      <c r="E26" s="141"/>
      <c r="F26" s="139"/>
    </row>
    <row r="27" spans="1:7" ht="34.5" customHeight="1" x14ac:dyDescent="0.2">
      <c r="A27" s="152" t="s">
        <v>162</v>
      </c>
      <c r="B27" s="153" t="s">
        <v>163</v>
      </c>
      <c r="C27" s="154">
        <f>C28+C29</f>
        <v>14</v>
      </c>
      <c r="D27" s="155" t="str">
        <f>IF(SUBTOTAL(3,C11:C26)=SUBTOTAL(103,C11:C26),'Summary and sign-off CE'!$A$48,'Summary and sign-off CE'!$A$49)</f>
        <v>Check - there are no hidden rows with data</v>
      </c>
      <c r="E27" s="177" t="str">
        <f>IF('Summary and sign-off CE'!F60='Summary and sign-off CE'!F54,'Summary and sign-off CE'!A52,'Summary and sign-off CE'!A50)</f>
        <v>Check - each entry provides sufficient information</v>
      </c>
      <c r="F27" s="177"/>
      <c r="G27" s="87"/>
    </row>
    <row r="28" spans="1:7" ht="25.5" customHeight="1" x14ac:dyDescent="0.25">
      <c r="A28" s="89"/>
      <c r="B28" s="90" t="s">
        <v>96</v>
      </c>
      <c r="C28" s="91">
        <f>COUNTIF(C11:C26,'Summary and sign-off CE'!A45)</f>
        <v>14</v>
      </c>
      <c r="D28" s="17"/>
      <c r="E28" s="18"/>
      <c r="F28" s="19"/>
    </row>
    <row r="29" spans="1:7" ht="25.5" customHeight="1" x14ac:dyDescent="0.25">
      <c r="A29" s="89"/>
      <c r="B29" s="90" t="s">
        <v>97</v>
      </c>
      <c r="C29" s="91">
        <f>COUNTIF(C11:C26,'Summary and sign-off CE'!A46)</f>
        <v>0</v>
      </c>
      <c r="D29" s="17"/>
      <c r="E29" s="18"/>
      <c r="F29" s="19"/>
    </row>
    <row r="30" spans="1:7" x14ac:dyDescent="0.2">
      <c r="A30" s="20"/>
      <c r="B30" s="21"/>
      <c r="C30" s="20"/>
      <c r="D30" s="22"/>
      <c r="E30" s="22"/>
      <c r="F30" s="20"/>
    </row>
    <row r="31" spans="1:7" x14ac:dyDescent="0.2">
      <c r="A31" s="21" t="s">
        <v>152</v>
      </c>
      <c r="B31" s="21"/>
      <c r="C31" s="21"/>
      <c r="D31" s="21"/>
      <c r="E31" s="21"/>
      <c r="F31" s="21"/>
    </row>
    <row r="32" spans="1:7" ht="12.6" customHeight="1" x14ac:dyDescent="0.2">
      <c r="A32" s="23" t="s">
        <v>131</v>
      </c>
      <c r="B32" s="20"/>
      <c r="C32" s="20"/>
      <c r="D32" s="20"/>
      <c r="E32" s="20"/>
      <c r="F32" s="24"/>
    </row>
    <row r="33" spans="1:6" x14ac:dyDescent="0.2">
      <c r="A33" s="23" t="s">
        <v>79</v>
      </c>
      <c r="B33" s="25"/>
      <c r="C33" s="26"/>
      <c r="D33" s="26"/>
      <c r="E33" s="26"/>
      <c r="F33" s="27"/>
    </row>
    <row r="34" spans="1:6" x14ac:dyDescent="0.2">
      <c r="A34" s="23" t="s">
        <v>164</v>
      </c>
      <c r="B34" s="28"/>
      <c r="C34" s="28"/>
      <c r="D34" s="28"/>
      <c r="E34" s="28"/>
      <c r="F34" s="28"/>
    </row>
    <row r="35" spans="1:6" ht="12.75" customHeight="1" x14ac:dyDescent="0.2">
      <c r="A35" s="23" t="s">
        <v>165</v>
      </c>
      <c r="B35" s="20"/>
      <c r="C35" s="20"/>
      <c r="D35" s="20"/>
      <c r="E35" s="20"/>
      <c r="F35" s="20"/>
    </row>
    <row r="36" spans="1:6" ht="12.95" customHeight="1" x14ac:dyDescent="0.2">
      <c r="A36" s="29" t="s">
        <v>166</v>
      </c>
      <c r="B36" s="30"/>
      <c r="C36" s="30"/>
      <c r="D36" s="30"/>
      <c r="E36" s="30"/>
      <c r="F36" s="30"/>
    </row>
    <row r="37" spans="1:6" x14ac:dyDescent="0.2">
      <c r="A37" s="31" t="s">
        <v>167</v>
      </c>
      <c r="B37" s="32"/>
      <c r="C37" s="27"/>
      <c r="D37" s="27"/>
      <c r="E37" s="27"/>
      <c r="F37" s="27"/>
    </row>
    <row r="38" spans="1:6" ht="12.75" customHeight="1" x14ac:dyDescent="0.2">
      <c r="A38" s="31" t="s">
        <v>146</v>
      </c>
      <c r="B38" s="23"/>
      <c r="C38" s="33"/>
      <c r="D38" s="33"/>
      <c r="E38" s="33"/>
      <c r="F38" s="33"/>
    </row>
    <row r="39" spans="1:6" ht="12.75" customHeight="1" x14ac:dyDescent="0.2">
      <c r="A39" s="23"/>
      <c r="B39" s="23"/>
      <c r="C39" s="33"/>
      <c r="D39" s="33"/>
      <c r="E39" s="33"/>
      <c r="F39" s="33"/>
    </row>
    <row r="40" spans="1:6" ht="12.75" hidden="1" customHeight="1" x14ac:dyDescent="0.2">
      <c r="A40" s="23"/>
      <c r="B40" s="23"/>
      <c r="C40" s="33"/>
      <c r="D40" s="33"/>
      <c r="E40" s="33"/>
      <c r="F40" s="33"/>
    </row>
    <row r="41" spans="1:6" hidden="1" x14ac:dyDescent="0.2"/>
    <row r="42" spans="1:6" hidden="1" x14ac:dyDescent="0.2"/>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c r="A46" s="21"/>
      <c r="B46" s="21"/>
      <c r="C46" s="21"/>
      <c r="D46" s="21"/>
      <c r="E46" s="21"/>
      <c r="F46" s="21"/>
    </row>
    <row r="47" spans="1:6" hidden="1" x14ac:dyDescent="0.2">
      <c r="A47" s="21"/>
      <c r="B47" s="21"/>
      <c r="C47" s="21"/>
      <c r="D47" s="21"/>
      <c r="E47" s="21"/>
      <c r="F47" s="21"/>
    </row>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x14ac:dyDescent="0.2"/>
    <row r="69" x14ac:dyDescent="0.2"/>
    <row r="70" x14ac:dyDescent="0.2"/>
  </sheetData>
  <sheetProtection sheet="1" formatCells="0" insertRows="0" deleteRows="0"/>
  <dataConsolidate/>
  <mergeCells count="10">
    <mergeCell ref="E27:F2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A25">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CE'!$A$27:$A$28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CE'!$A$29:$A$30</xm:f>
          </x14:formula1>
          <xm:sqref>B7:F7</xm:sqref>
        </x14:dataValidation>
        <x14:dataValidation type="list" allowBlank="1" showInputMessage="1" showErrorMessage="1" error="Use the drop down list (at the right of the cell)">
          <x14:formula1>
            <xm:f>'Summary and sign-off CE'!$A$45:$A$46</xm:f>
          </x14:formula1>
          <xm:sqref>C11:C26</xm:sqref>
        </x14:dataValidation>
        <x14:dataValidation type="list" errorStyle="information" operator="greaterThan" allowBlank="1" showInputMessage="1" prompt="Provide specific $ value if possible">
          <x14:formula1>
            <xm:f>'Summary and sign-off CE'!$A$39:$A$44</xm:f>
          </x14:formula1>
          <xm:sqref>E11:E26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A9" sqref="A9:F9"/>
    </sheetView>
  </sheetViews>
  <sheetFormatPr defaultColWidth="0" defaultRowHeight="12.75" customHeight="1"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236</v>
      </c>
      <c r="B3" s="174" t="s">
        <v>237</v>
      </c>
      <c r="C3" s="174"/>
      <c r="D3" s="174"/>
      <c r="E3" s="174"/>
      <c r="F3" s="174"/>
      <c r="G3" s="46"/>
      <c r="H3" s="46"/>
      <c r="I3" s="46"/>
      <c r="J3" s="46"/>
      <c r="K3" s="46"/>
    </row>
    <row r="4" spans="1:11" ht="21" customHeight="1" x14ac:dyDescent="0.2">
      <c r="A4" s="4" t="s">
        <v>54</v>
      </c>
      <c r="B4" s="175">
        <v>44013</v>
      </c>
      <c r="C4" s="175"/>
      <c r="D4" s="175"/>
      <c r="E4" s="175"/>
      <c r="F4" s="175"/>
      <c r="G4" s="46"/>
      <c r="H4" s="46"/>
      <c r="I4" s="46"/>
      <c r="J4" s="46"/>
      <c r="K4" s="46"/>
    </row>
    <row r="5" spans="1:11" ht="21" customHeight="1" x14ac:dyDescent="0.2">
      <c r="A5" s="4" t="s">
        <v>55</v>
      </c>
      <c r="B5" s="175">
        <v>44377</v>
      </c>
      <c r="C5" s="175"/>
      <c r="D5" s="175"/>
      <c r="E5" s="175"/>
      <c r="F5" s="175"/>
      <c r="G5" s="46"/>
      <c r="H5" s="46"/>
      <c r="I5" s="46"/>
      <c r="J5" s="46"/>
      <c r="K5" s="46"/>
    </row>
    <row r="6" spans="1:11" ht="21" customHeight="1" x14ac:dyDescent="0.2">
      <c r="A6" s="4" t="s">
        <v>56</v>
      </c>
      <c r="B6" s="172" t="str">
        <f>IF(AND('Travel - Kaihautu'!B7&lt;&gt;A30,'Hospitality - Kaihautu'!B7&lt;&gt;A30,'All other expenses - Kaihautu'!B7&lt;&gt;A30,'Gifts and benefits - Kaihautu'!B7&lt;&gt;A30),A31,IF(AND('Travel - Kaihautu'!B7=A30,'Hospitality - Kaihautu'!B7=A30,'All other expenses - Kaihautu'!B7=A30,'Gifts and benefits - Kaihautu'!B7=A30),A33,A32))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275</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4748.99</v>
      </c>
      <c r="C11" s="102" t="str">
        <f>IF('Travel - Kaihautu'!B6="",A34,'Travel - Kaihautu'!B6)</f>
        <v>Figures exclude GST</v>
      </c>
      <c r="D11" s="8"/>
      <c r="E11" s="10" t="s">
        <v>66</v>
      </c>
      <c r="F11" s="56">
        <f>'Gifts and benefits - Kaihautu'!C16</f>
        <v>3</v>
      </c>
      <c r="G11" s="47"/>
      <c r="H11" s="47"/>
      <c r="I11" s="47"/>
      <c r="J11" s="47"/>
      <c r="K11" s="47"/>
    </row>
    <row r="12" spans="1:11" ht="27.75" customHeight="1" x14ac:dyDescent="0.2">
      <c r="A12" s="10" t="s">
        <v>24</v>
      </c>
      <c r="B12" s="94">
        <f>'Hospitality - Kaihautu'!B25</f>
        <v>667.09000000000015</v>
      </c>
      <c r="C12" s="102" t="str">
        <f>IF('Hospitality - Kaihautu'!B6="",A34,'Hospitality - Kaihautu'!B6)</f>
        <v>Figures exclude GST</v>
      </c>
      <c r="D12" s="8"/>
      <c r="E12" s="10" t="s">
        <v>67</v>
      </c>
      <c r="F12" s="56">
        <f>'Gifts and benefits - Kaihautu'!C17</f>
        <v>3</v>
      </c>
      <c r="G12" s="47"/>
      <c r="H12" s="47"/>
      <c r="I12" s="47"/>
      <c r="J12" s="47"/>
      <c r="K12" s="47"/>
    </row>
    <row r="13" spans="1:11" ht="27.75" customHeight="1" x14ac:dyDescent="0.2">
      <c r="A13" s="10" t="s">
        <v>68</v>
      </c>
      <c r="B13" s="94">
        <f>'All other expenses - Kaihautu'!B25</f>
        <v>0</v>
      </c>
      <c r="C13" s="102" t="str">
        <f>IF('All other expenses - Kaihautu'!B6="",A34,'All other expenses - Kaihautu'!B6)</f>
        <v>Figures exclude GST</v>
      </c>
      <c r="D13" s="8"/>
      <c r="E13" s="10" t="s">
        <v>69</v>
      </c>
      <c r="F13" s="56">
        <f>'Gifts and benefits - Kaihautu'!C18</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 - Kaihautu'!B22</f>
        <v>0</v>
      </c>
      <c r="C15" s="104" t="str">
        <f>C11</f>
        <v>Figures exclude GST</v>
      </c>
      <c r="D15" s="8"/>
      <c r="E15" s="8"/>
      <c r="F15" s="58"/>
      <c r="G15" s="46"/>
      <c r="H15" s="46"/>
      <c r="I15" s="46"/>
      <c r="J15" s="46"/>
      <c r="K15" s="46"/>
    </row>
    <row r="16" spans="1:11" ht="27.75" customHeight="1" x14ac:dyDescent="0.2">
      <c r="A16" s="11" t="s">
        <v>71</v>
      </c>
      <c r="B16" s="96">
        <f>'Travel - Kaihautu'!B94</f>
        <v>4556.3499999999995</v>
      </c>
      <c r="C16" s="104" t="str">
        <f>C11</f>
        <v>Figures exclude GST</v>
      </c>
      <c r="D16" s="59"/>
      <c r="E16" s="8"/>
      <c r="F16" s="60"/>
      <c r="G16" s="46"/>
      <c r="H16" s="46"/>
      <c r="I16" s="46"/>
      <c r="J16" s="46"/>
      <c r="K16" s="46"/>
    </row>
    <row r="17" spans="1:11" ht="27.75" customHeight="1" x14ac:dyDescent="0.2">
      <c r="A17" s="11" t="s">
        <v>72</v>
      </c>
      <c r="B17" s="96">
        <f>'Travel - Kaihautu'!B113</f>
        <v>192.64</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 - Kaihautu'!B12:B21)</f>
        <v>0</v>
      </c>
      <c r="C55" s="111"/>
      <c r="D55" s="111">
        <f>COUNTIF('Travel - Kaihautu'!D12:D21,"*")</f>
        <v>0</v>
      </c>
      <c r="E55" s="112"/>
      <c r="F55" s="112" t="b">
        <f>MIN(B55,D55)=MAX(B55,D55)</f>
        <v>1</v>
      </c>
      <c r="G55" s="46"/>
      <c r="H55" s="46"/>
      <c r="I55" s="46"/>
      <c r="J55" s="46"/>
      <c r="K55" s="46"/>
    </row>
    <row r="56" spans="1:11" hidden="1" x14ac:dyDescent="0.2">
      <c r="A56" s="121" t="s">
        <v>105</v>
      </c>
      <c r="B56" s="111">
        <f>COUNT('Travel - Kaihautu'!B26:B93)</f>
        <v>66</v>
      </c>
      <c r="C56" s="111"/>
      <c r="D56" s="111">
        <f>COUNTIF('Travel - Kaihautu'!D26:D93,"*")</f>
        <v>66</v>
      </c>
      <c r="E56" s="112"/>
      <c r="F56" s="112" t="b">
        <f>MIN(B56,D56)=MAX(B56,D56)</f>
        <v>1</v>
      </c>
    </row>
    <row r="57" spans="1:11" hidden="1" x14ac:dyDescent="0.2">
      <c r="A57" s="122"/>
      <c r="B57" s="111">
        <f>COUNT('Travel - Kaihautu'!B98:B112)</f>
        <v>13</v>
      </c>
      <c r="C57" s="111"/>
      <c r="D57" s="111">
        <f>COUNTIF('Travel - Kaihautu'!D98:D112,"*")</f>
        <v>13</v>
      </c>
      <c r="E57" s="112"/>
      <c r="F57" s="112" t="b">
        <f>MIN(B57,D57)=MAX(B57,D57)</f>
        <v>1</v>
      </c>
    </row>
    <row r="58" spans="1:11" hidden="1" x14ac:dyDescent="0.2">
      <c r="A58" s="123" t="s">
        <v>106</v>
      </c>
      <c r="B58" s="113">
        <f>COUNT('Hospitality - Kaihautu'!B11:B24)</f>
        <v>12</v>
      </c>
      <c r="C58" s="113"/>
      <c r="D58" s="113">
        <f>COUNTIF('Hospitality - Kaihautu'!D11:D24,"*")</f>
        <v>12</v>
      </c>
      <c r="E58" s="114"/>
      <c r="F58" s="114" t="b">
        <f>MIN(B58,D58)=MAX(B58,D58)</f>
        <v>1</v>
      </c>
    </row>
    <row r="59" spans="1:11" hidden="1" x14ac:dyDescent="0.2">
      <c r="A59" s="124" t="s">
        <v>107</v>
      </c>
      <c r="B59" s="112">
        <f>COUNT('All other expenses - Kaihautu'!B11:B24)</f>
        <v>0</v>
      </c>
      <c r="C59" s="112"/>
      <c r="D59" s="112">
        <f>COUNTIF('All other expenses - Kaihautu'!D11:D24,"*")</f>
        <v>0</v>
      </c>
      <c r="E59" s="112"/>
      <c r="F59" s="112" t="b">
        <f>MIN(B59,D59)=MAX(B59,D59)</f>
        <v>1</v>
      </c>
    </row>
    <row r="60" spans="1:11" hidden="1" x14ac:dyDescent="0.2">
      <c r="A60" s="123" t="s">
        <v>108</v>
      </c>
      <c r="B60" s="113">
        <f>COUNTIF('Gifts and benefits - Kaihautu'!B11:B15,"*")</f>
        <v>3</v>
      </c>
      <c r="C60" s="113">
        <f>COUNTIF('Gifts and benefits - Kaihautu'!C11:C15,"*")</f>
        <v>3</v>
      </c>
      <c r="D60" s="113"/>
      <c r="E60" s="113">
        <f>COUNTA('Gifts and benefits - Kaihautu'!E11:E15)</f>
        <v>3</v>
      </c>
      <c r="F60" s="114" t="b">
        <f>MIN(B60,C60,E60)=MAX(B60,C60,E60)</f>
        <v>1</v>
      </c>
    </row>
    <row r="61" spans="1:11" x14ac:dyDescent="0.2"/>
  </sheetData>
  <sheetProtection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 sqref="B2:F2"/>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85"/>
  <sheetViews>
    <sheetView zoomScaleNormal="100" workbookViewId="0">
      <selection activeCell="C15" sqref="C1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 Kaihautu'!B2:F2</f>
        <v>Museum of New Zealand Te Papa Tongarewa</v>
      </c>
      <c r="C2" s="176"/>
      <c r="D2" s="176"/>
      <c r="E2" s="176"/>
      <c r="F2" s="46"/>
    </row>
    <row r="3" spans="1:6" ht="21" customHeight="1" x14ac:dyDescent="0.2">
      <c r="A3" s="4" t="s">
        <v>110</v>
      </c>
      <c r="B3" s="176" t="str">
        <f>'Summary and sign-off Kaihautu'!B3:F3</f>
        <v>Arapata Hakiwai</v>
      </c>
      <c r="C3" s="176"/>
      <c r="D3" s="176"/>
      <c r="E3" s="176"/>
      <c r="F3" s="46"/>
    </row>
    <row r="4" spans="1:6" ht="21" customHeight="1" x14ac:dyDescent="0.2">
      <c r="A4" s="4" t="s">
        <v>111</v>
      </c>
      <c r="B4" s="176">
        <f>'Summary and sign-off Kaihautu'!B4:F4</f>
        <v>44013</v>
      </c>
      <c r="C4" s="176"/>
      <c r="D4" s="176"/>
      <c r="E4" s="176"/>
      <c r="F4" s="46"/>
    </row>
    <row r="5" spans="1:6" ht="21" customHeight="1" x14ac:dyDescent="0.2">
      <c r="A5" s="4" t="s">
        <v>112</v>
      </c>
      <c r="B5" s="176">
        <f>'Summary and sign-off Kaihautu'!B5:F5</f>
        <v>44377</v>
      </c>
      <c r="C5" s="176"/>
      <c r="D5" s="176"/>
      <c r="E5" s="176"/>
      <c r="F5" s="46"/>
    </row>
    <row r="6" spans="1:6" ht="21" customHeight="1" x14ac:dyDescent="0.2">
      <c r="A6" s="4" t="s">
        <v>113</v>
      </c>
      <c r="B6" s="171" t="s">
        <v>81</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t="s">
        <v>268</v>
      </c>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9" t="str">
        <f>IF(SUBTOTAL(3,B12:B21)=SUBTOTAL(103,B12:B21),'Summary and sign-off Kaihautu'!$A$48,'Summary and sign-off Kaihautu'!$A$49)</f>
        <v>Check - there are no hidden rows with data</v>
      </c>
      <c r="D22" s="177" t="str">
        <f>IF('Summary and sign-off Kaihautu'!F55='Summary and sign-off Kaihautu'!F54,'Summary and sign-off Kaihautu'!A51,'Summary and sign-off Kaihautu'!A50)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44055</v>
      </c>
      <c r="B27" s="158">
        <v>20</v>
      </c>
      <c r="C27" s="159" t="s">
        <v>238</v>
      </c>
      <c r="D27" s="159" t="s">
        <v>177</v>
      </c>
      <c r="E27" s="160" t="s">
        <v>173</v>
      </c>
      <c r="F27" s="1"/>
    </row>
    <row r="28" spans="1:6" s="87" customFormat="1" x14ac:dyDescent="0.2">
      <c r="A28" s="157">
        <v>44104</v>
      </c>
      <c r="B28" s="158">
        <v>5</v>
      </c>
      <c r="C28" s="159" t="s">
        <v>178</v>
      </c>
      <c r="D28" s="159" t="s">
        <v>177</v>
      </c>
      <c r="E28" s="160" t="s">
        <v>179</v>
      </c>
      <c r="F28" s="1"/>
    </row>
    <row r="29" spans="1:6" s="87" customFormat="1" x14ac:dyDescent="0.2">
      <c r="A29" s="157">
        <v>44104</v>
      </c>
      <c r="B29" s="158">
        <v>20</v>
      </c>
      <c r="C29" s="159" t="s">
        <v>178</v>
      </c>
      <c r="D29" s="159" t="s">
        <v>177</v>
      </c>
      <c r="E29" s="160" t="s">
        <v>179</v>
      </c>
      <c r="F29" s="1"/>
    </row>
    <row r="30" spans="1:6" s="87" customFormat="1" x14ac:dyDescent="0.2">
      <c r="A30" s="157">
        <v>44104</v>
      </c>
      <c r="B30" s="158">
        <v>20</v>
      </c>
      <c r="C30" s="159" t="s">
        <v>178</v>
      </c>
      <c r="D30" s="159" t="s">
        <v>177</v>
      </c>
      <c r="E30" s="160" t="s">
        <v>179</v>
      </c>
      <c r="F30" s="1"/>
    </row>
    <row r="31" spans="1:6" s="87" customFormat="1" x14ac:dyDescent="0.2">
      <c r="A31" s="157">
        <v>44104</v>
      </c>
      <c r="B31" s="158">
        <v>8.6199999999999992</v>
      </c>
      <c r="C31" s="159" t="s">
        <v>178</v>
      </c>
      <c r="D31" s="159" t="s">
        <v>175</v>
      </c>
      <c r="E31" s="160" t="s">
        <v>179</v>
      </c>
      <c r="F31" s="1"/>
    </row>
    <row r="32" spans="1:6" s="87" customFormat="1" x14ac:dyDescent="0.2">
      <c r="A32" s="157">
        <v>44104</v>
      </c>
      <c r="B32" s="158">
        <v>334.09</v>
      </c>
      <c r="C32" s="159" t="s">
        <v>178</v>
      </c>
      <c r="D32" s="159" t="s">
        <v>184</v>
      </c>
      <c r="E32" s="160" t="s">
        <v>179</v>
      </c>
      <c r="F32" s="1"/>
    </row>
    <row r="33" spans="1:6" s="87" customFormat="1" x14ac:dyDescent="0.2">
      <c r="A33" s="157">
        <v>44104</v>
      </c>
      <c r="B33" s="158">
        <v>252.17</v>
      </c>
      <c r="C33" s="159" t="s">
        <v>178</v>
      </c>
      <c r="D33" s="159" t="s">
        <v>183</v>
      </c>
      <c r="E33" s="160" t="s">
        <v>179</v>
      </c>
      <c r="F33" s="1"/>
    </row>
    <row r="34" spans="1:6" s="87" customFormat="1" x14ac:dyDescent="0.2">
      <c r="A34" s="157">
        <v>44104</v>
      </c>
      <c r="B34" s="158">
        <v>4</v>
      </c>
      <c r="C34" s="159" t="s">
        <v>178</v>
      </c>
      <c r="D34" s="159" t="s">
        <v>177</v>
      </c>
      <c r="E34" s="160" t="s">
        <v>179</v>
      </c>
      <c r="F34" s="1"/>
    </row>
    <row r="35" spans="1:6" s="87" customFormat="1" x14ac:dyDescent="0.2">
      <c r="A35" s="157">
        <v>44104</v>
      </c>
      <c r="B35" s="158">
        <v>4</v>
      </c>
      <c r="C35" s="159" t="s">
        <v>178</v>
      </c>
      <c r="D35" s="159" t="s">
        <v>177</v>
      </c>
      <c r="E35" s="160" t="s">
        <v>179</v>
      </c>
      <c r="F35" s="1"/>
    </row>
    <row r="36" spans="1:6" s="87" customFormat="1" x14ac:dyDescent="0.2">
      <c r="A36" s="157">
        <v>44105</v>
      </c>
      <c r="B36" s="158">
        <v>282.36</v>
      </c>
      <c r="C36" s="159" t="s">
        <v>178</v>
      </c>
      <c r="D36" s="159" t="s">
        <v>175</v>
      </c>
      <c r="E36" s="160" t="s">
        <v>179</v>
      </c>
      <c r="F36" s="1"/>
    </row>
    <row r="37" spans="1:6" s="87" customFormat="1" x14ac:dyDescent="0.2">
      <c r="A37" s="157">
        <v>44105</v>
      </c>
      <c r="B37" s="158">
        <v>5</v>
      </c>
      <c r="C37" s="159" t="s">
        <v>178</v>
      </c>
      <c r="D37" s="159" t="s">
        <v>177</v>
      </c>
      <c r="E37" s="160" t="s">
        <v>179</v>
      </c>
      <c r="F37" s="1"/>
    </row>
    <row r="38" spans="1:6" s="87" customFormat="1" x14ac:dyDescent="0.2">
      <c r="A38" s="157">
        <v>44105</v>
      </c>
      <c r="B38" s="158">
        <v>20</v>
      </c>
      <c r="C38" s="159" t="s">
        <v>178</v>
      </c>
      <c r="D38" s="159" t="s">
        <v>177</v>
      </c>
      <c r="E38" s="160" t="s">
        <v>179</v>
      </c>
      <c r="F38" s="1"/>
    </row>
    <row r="39" spans="1:6" s="87" customFormat="1" x14ac:dyDescent="0.2">
      <c r="A39" s="157">
        <v>44119</v>
      </c>
      <c r="B39" s="158">
        <v>59.02</v>
      </c>
      <c r="C39" s="159" t="s">
        <v>171</v>
      </c>
      <c r="D39" s="159" t="s">
        <v>172</v>
      </c>
      <c r="E39" s="160" t="s">
        <v>173</v>
      </c>
      <c r="F39" s="1"/>
    </row>
    <row r="40" spans="1:6" s="87" customFormat="1" x14ac:dyDescent="0.2">
      <c r="A40" s="157">
        <v>44140</v>
      </c>
      <c r="B40" s="158">
        <v>385.67</v>
      </c>
      <c r="C40" s="159" t="s">
        <v>239</v>
      </c>
      <c r="D40" s="159" t="s">
        <v>175</v>
      </c>
      <c r="E40" s="160" t="s">
        <v>181</v>
      </c>
      <c r="F40" s="1"/>
    </row>
    <row r="41" spans="1:6" s="87" customFormat="1" x14ac:dyDescent="0.2">
      <c r="A41" s="157">
        <v>44140</v>
      </c>
      <c r="B41" s="158">
        <v>5</v>
      </c>
      <c r="C41" s="159" t="s">
        <v>239</v>
      </c>
      <c r="D41" s="159" t="s">
        <v>177</v>
      </c>
      <c r="E41" s="160" t="s">
        <v>181</v>
      </c>
      <c r="F41" s="1"/>
    </row>
    <row r="42" spans="1:6" s="87" customFormat="1" x14ac:dyDescent="0.2">
      <c r="A42" s="157">
        <v>44140</v>
      </c>
      <c r="B42" s="158">
        <v>20</v>
      </c>
      <c r="C42" s="159" t="s">
        <v>239</v>
      </c>
      <c r="D42" s="159" t="s">
        <v>177</v>
      </c>
      <c r="E42" s="160" t="s">
        <v>181</v>
      </c>
      <c r="F42" s="1"/>
    </row>
    <row r="43" spans="1:6" s="87" customFormat="1" x14ac:dyDescent="0.2">
      <c r="A43" s="157">
        <v>44140</v>
      </c>
      <c r="B43" s="158">
        <v>231.58</v>
      </c>
      <c r="C43" s="159" t="s">
        <v>240</v>
      </c>
      <c r="D43" s="159" t="s">
        <v>175</v>
      </c>
      <c r="E43" s="160" t="s">
        <v>181</v>
      </c>
      <c r="F43" s="1"/>
    </row>
    <row r="44" spans="1:6" s="87" customFormat="1" x14ac:dyDescent="0.2">
      <c r="A44" s="157">
        <v>44140</v>
      </c>
      <c r="B44" s="158">
        <v>196.43</v>
      </c>
      <c r="C44" s="159" t="s">
        <v>240</v>
      </c>
      <c r="D44" s="159" t="s">
        <v>184</v>
      </c>
      <c r="E44" s="160" t="s">
        <v>181</v>
      </c>
      <c r="F44" s="1"/>
    </row>
    <row r="45" spans="1:6" s="87" customFormat="1" x14ac:dyDescent="0.2">
      <c r="A45" s="157">
        <v>44140</v>
      </c>
      <c r="B45" s="158">
        <v>4</v>
      </c>
      <c r="C45" s="159" t="s">
        <v>240</v>
      </c>
      <c r="D45" s="159" t="s">
        <v>177</v>
      </c>
      <c r="E45" s="160" t="s">
        <v>181</v>
      </c>
      <c r="F45" s="1"/>
    </row>
    <row r="46" spans="1:6" s="87" customFormat="1" x14ac:dyDescent="0.2">
      <c r="A46" s="157">
        <v>44140</v>
      </c>
      <c r="B46" s="158">
        <v>20</v>
      </c>
      <c r="C46" s="159" t="s">
        <v>240</v>
      </c>
      <c r="D46" s="159" t="s">
        <v>177</v>
      </c>
      <c r="E46" s="160" t="s">
        <v>181</v>
      </c>
      <c r="F46" s="1"/>
    </row>
    <row r="47" spans="1:6" s="87" customFormat="1" x14ac:dyDescent="0.2">
      <c r="A47" s="157">
        <v>44151</v>
      </c>
      <c r="B47" s="158">
        <v>39.5</v>
      </c>
      <c r="C47" s="159" t="s">
        <v>171</v>
      </c>
      <c r="D47" s="159" t="s">
        <v>172</v>
      </c>
      <c r="E47" s="160" t="s">
        <v>173</v>
      </c>
      <c r="F47" s="1"/>
    </row>
    <row r="48" spans="1:6" s="87" customFormat="1" x14ac:dyDescent="0.2">
      <c r="A48" s="157">
        <v>44151</v>
      </c>
      <c r="B48" s="158">
        <v>30.13</v>
      </c>
      <c r="C48" s="159" t="s">
        <v>171</v>
      </c>
      <c r="D48" s="159" t="s">
        <v>172</v>
      </c>
      <c r="E48" s="160" t="s">
        <v>173</v>
      </c>
      <c r="F48" s="1"/>
    </row>
    <row r="49" spans="1:6" s="87" customFormat="1" x14ac:dyDescent="0.2">
      <c r="A49" s="157">
        <v>44156</v>
      </c>
      <c r="B49" s="158">
        <v>214.36</v>
      </c>
      <c r="C49" s="159" t="s">
        <v>241</v>
      </c>
      <c r="D49" s="159" t="s">
        <v>175</v>
      </c>
      <c r="E49" s="160" t="s">
        <v>242</v>
      </c>
      <c r="F49" s="1"/>
    </row>
    <row r="50" spans="1:6" s="87" customFormat="1" x14ac:dyDescent="0.2">
      <c r="A50" s="157">
        <v>44156</v>
      </c>
      <c r="B50" s="158">
        <v>5</v>
      </c>
      <c r="C50" s="159" t="s">
        <v>241</v>
      </c>
      <c r="D50" s="159" t="s">
        <v>177</v>
      </c>
      <c r="E50" s="160" t="s">
        <v>242</v>
      </c>
      <c r="F50" s="1"/>
    </row>
    <row r="51" spans="1:6" s="87" customFormat="1" x14ac:dyDescent="0.2">
      <c r="A51" s="157">
        <v>44156</v>
      </c>
      <c r="B51" s="158">
        <v>20</v>
      </c>
      <c r="C51" s="159" t="s">
        <v>241</v>
      </c>
      <c r="D51" s="159" t="s">
        <v>177</v>
      </c>
      <c r="E51" s="160" t="s">
        <v>242</v>
      </c>
      <c r="F51" s="1"/>
    </row>
    <row r="52" spans="1:6" s="87" customFormat="1" x14ac:dyDescent="0.2">
      <c r="A52" s="157">
        <v>44156</v>
      </c>
      <c r="B52" s="158">
        <v>145.38</v>
      </c>
      <c r="C52" s="159" t="s">
        <v>241</v>
      </c>
      <c r="D52" s="159" t="s">
        <v>184</v>
      </c>
      <c r="E52" s="160" t="s">
        <v>242</v>
      </c>
      <c r="F52" s="1"/>
    </row>
    <row r="53" spans="1:6" s="87" customFormat="1" x14ac:dyDescent="0.2">
      <c r="A53" s="157">
        <v>44156</v>
      </c>
      <c r="B53" s="158">
        <v>4</v>
      </c>
      <c r="C53" s="159" t="s">
        <v>241</v>
      </c>
      <c r="D53" s="159" t="s">
        <v>177</v>
      </c>
      <c r="E53" s="160" t="s">
        <v>242</v>
      </c>
      <c r="F53" s="1"/>
    </row>
    <row r="54" spans="1:6" s="87" customFormat="1" x14ac:dyDescent="0.2">
      <c r="A54" s="157">
        <v>44158</v>
      </c>
      <c r="B54" s="158">
        <v>162.69999999999999</v>
      </c>
      <c r="C54" s="159" t="s">
        <v>241</v>
      </c>
      <c r="D54" s="159" t="s">
        <v>175</v>
      </c>
      <c r="E54" s="160" t="s">
        <v>242</v>
      </c>
      <c r="F54" s="1"/>
    </row>
    <row r="55" spans="1:6" s="87" customFormat="1" x14ac:dyDescent="0.2">
      <c r="A55" s="157">
        <v>44158</v>
      </c>
      <c r="B55" s="158">
        <v>19.600000000000001</v>
      </c>
      <c r="C55" s="159" t="s">
        <v>241</v>
      </c>
      <c r="D55" s="159" t="s">
        <v>177</v>
      </c>
      <c r="E55" s="160" t="s">
        <v>242</v>
      </c>
      <c r="F55" s="1"/>
    </row>
    <row r="56" spans="1:6" s="87" customFormat="1" x14ac:dyDescent="0.2">
      <c r="A56" s="157">
        <v>44165</v>
      </c>
      <c r="B56" s="158">
        <v>67.430000000000007</v>
      </c>
      <c r="C56" s="159" t="s">
        <v>171</v>
      </c>
      <c r="D56" s="159" t="s">
        <v>172</v>
      </c>
      <c r="E56" s="160" t="s">
        <v>173</v>
      </c>
      <c r="F56" s="1"/>
    </row>
    <row r="57" spans="1:6" s="87" customFormat="1" x14ac:dyDescent="0.2">
      <c r="A57" s="157">
        <v>44166</v>
      </c>
      <c r="B57" s="158">
        <v>5</v>
      </c>
      <c r="C57" s="159" t="s">
        <v>243</v>
      </c>
      <c r="D57" s="159" t="s">
        <v>177</v>
      </c>
      <c r="E57" s="160" t="s">
        <v>181</v>
      </c>
      <c r="F57" s="1"/>
    </row>
    <row r="58" spans="1:6" s="87" customFormat="1" x14ac:dyDescent="0.2">
      <c r="A58" s="157">
        <v>44166</v>
      </c>
      <c r="B58" s="158">
        <v>20</v>
      </c>
      <c r="C58" s="159" t="s">
        <v>243</v>
      </c>
      <c r="D58" s="159" t="s">
        <v>177</v>
      </c>
      <c r="E58" s="160" t="s">
        <v>181</v>
      </c>
      <c r="F58" s="1"/>
    </row>
    <row r="59" spans="1:6" s="87" customFormat="1" x14ac:dyDescent="0.2">
      <c r="A59" s="157">
        <v>44166</v>
      </c>
      <c r="B59" s="158">
        <v>10</v>
      </c>
      <c r="C59" s="159" t="s">
        <v>243</v>
      </c>
      <c r="D59" s="159" t="s">
        <v>177</v>
      </c>
      <c r="E59" s="160" t="s">
        <v>181</v>
      </c>
      <c r="F59" s="1"/>
    </row>
    <row r="60" spans="1:6" s="87" customFormat="1" x14ac:dyDescent="0.2">
      <c r="A60" s="157">
        <v>44176</v>
      </c>
      <c r="B60" s="158">
        <v>342.62</v>
      </c>
      <c r="C60" s="159" t="s">
        <v>244</v>
      </c>
      <c r="D60" s="159" t="s">
        <v>175</v>
      </c>
      <c r="E60" s="160" t="s">
        <v>176</v>
      </c>
      <c r="F60" s="1"/>
    </row>
    <row r="61" spans="1:6" s="87" customFormat="1" x14ac:dyDescent="0.2">
      <c r="A61" s="157">
        <v>44176</v>
      </c>
      <c r="B61" s="158">
        <v>20</v>
      </c>
      <c r="C61" s="159" t="s">
        <v>244</v>
      </c>
      <c r="D61" s="159" t="s">
        <v>177</v>
      </c>
      <c r="E61" s="160" t="s">
        <v>176</v>
      </c>
      <c r="F61" s="1"/>
    </row>
    <row r="62" spans="1:6" s="87" customFormat="1" x14ac:dyDescent="0.2">
      <c r="A62" s="157">
        <v>44176</v>
      </c>
      <c r="B62" s="158">
        <v>5</v>
      </c>
      <c r="C62" s="159" t="s">
        <v>244</v>
      </c>
      <c r="D62" s="159" t="s">
        <v>177</v>
      </c>
      <c r="E62" s="160" t="s">
        <v>176</v>
      </c>
      <c r="F62" s="1"/>
    </row>
    <row r="63" spans="1:6" s="87" customFormat="1" x14ac:dyDescent="0.2">
      <c r="A63" s="157">
        <v>44176</v>
      </c>
      <c r="B63" s="158">
        <v>147.91</v>
      </c>
      <c r="C63" s="159" t="s">
        <v>244</v>
      </c>
      <c r="D63" s="159" t="s">
        <v>183</v>
      </c>
      <c r="E63" s="160" t="s">
        <v>176</v>
      </c>
      <c r="F63" s="1"/>
    </row>
    <row r="64" spans="1:6" s="87" customFormat="1" x14ac:dyDescent="0.2">
      <c r="A64" s="157">
        <v>44176</v>
      </c>
      <c r="B64" s="158">
        <v>4</v>
      </c>
      <c r="C64" s="159" t="s">
        <v>244</v>
      </c>
      <c r="D64" s="159" t="s">
        <v>177</v>
      </c>
      <c r="E64" s="160" t="s">
        <v>176</v>
      </c>
      <c r="F64" s="1"/>
    </row>
    <row r="65" spans="1:6" s="87" customFormat="1" x14ac:dyDescent="0.2">
      <c r="A65" s="157">
        <v>44176</v>
      </c>
      <c r="B65" s="158">
        <v>84.83</v>
      </c>
      <c r="C65" s="159" t="s">
        <v>244</v>
      </c>
      <c r="D65" s="159" t="s">
        <v>184</v>
      </c>
      <c r="E65" s="160" t="s">
        <v>176</v>
      </c>
      <c r="F65" s="1"/>
    </row>
    <row r="66" spans="1:6" s="87" customFormat="1" x14ac:dyDescent="0.2">
      <c r="A66" s="157">
        <v>44176</v>
      </c>
      <c r="B66" s="158">
        <v>4</v>
      </c>
      <c r="C66" s="159" t="s">
        <v>244</v>
      </c>
      <c r="D66" s="159" t="s">
        <v>177</v>
      </c>
      <c r="E66" s="160" t="s">
        <v>176</v>
      </c>
      <c r="F66" s="1"/>
    </row>
    <row r="67" spans="1:6" s="87" customFormat="1" x14ac:dyDescent="0.2">
      <c r="A67" s="157">
        <v>44182</v>
      </c>
      <c r="B67" s="158">
        <v>20</v>
      </c>
      <c r="C67" s="159" t="s">
        <v>245</v>
      </c>
      <c r="D67" s="159" t="s">
        <v>177</v>
      </c>
      <c r="E67" s="160" t="s">
        <v>246</v>
      </c>
      <c r="F67" s="1"/>
    </row>
    <row r="68" spans="1:6" s="87" customFormat="1" x14ac:dyDescent="0.2">
      <c r="A68" s="157">
        <v>44182</v>
      </c>
      <c r="B68" s="158">
        <v>10</v>
      </c>
      <c r="C68" s="159" t="s">
        <v>245</v>
      </c>
      <c r="D68" s="159" t="s">
        <v>177</v>
      </c>
      <c r="E68" s="160" t="s">
        <v>246</v>
      </c>
      <c r="F68" s="1"/>
    </row>
    <row r="69" spans="1:6" s="87" customFormat="1" x14ac:dyDescent="0.2">
      <c r="A69" s="157">
        <v>44182</v>
      </c>
      <c r="B69" s="158">
        <v>5</v>
      </c>
      <c r="C69" s="159" t="s">
        <v>245</v>
      </c>
      <c r="D69" s="159" t="s">
        <v>177</v>
      </c>
      <c r="E69" s="160" t="s">
        <v>246</v>
      </c>
      <c r="F69" s="1"/>
    </row>
    <row r="70" spans="1:6" s="87" customFormat="1" x14ac:dyDescent="0.2">
      <c r="A70" s="157">
        <v>44182</v>
      </c>
      <c r="B70" s="158">
        <v>20</v>
      </c>
      <c r="C70" s="159" t="s">
        <v>245</v>
      </c>
      <c r="D70" s="159" t="s">
        <v>177</v>
      </c>
      <c r="E70" s="160" t="s">
        <v>246</v>
      </c>
      <c r="F70" s="1"/>
    </row>
    <row r="71" spans="1:6" s="87" customFormat="1" x14ac:dyDescent="0.2">
      <c r="A71" s="157">
        <v>44218</v>
      </c>
      <c r="B71" s="158">
        <v>35</v>
      </c>
      <c r="C71" s="159" t="s">
        <v>247</v>
      </c>
      <c r="D71" s="159" t="s">
        <v>177</v>
      </c>
      <c r="E71" s="160" t="s">
        <v>248</v>
      </c>
      <c r="F71" s="1"/>
    </row>
    <row r="72" spans="1:6" s="87" customFormat="1" x14ac:dyDescent="0.2">
      <c r="A72" s="157">
        <v>44218</v>
      </c>
      <c r="B72" s="158">
        <v>20</v>
      </c>
      <c r="C72" s="159" t="s">
        <v>247</v>
      </c>
      <c r="D72" s="159" t="s">
        <v>177</v>
      </c>
      <c r="E72" s="160" t="s">
        <v>248</v>
      </c>
      <c r="F72" s="1"/>
    </row>
    <row r="73" spans="1:6" s="87" customFormat="1" x14ac:dyDescent="0.2">
      <c r="A73" s="157">
        <v>44218</v>
      </c>
      <c r="B73" s="158">
        <v>310</v>
      </c>
      <c r="C73" s="159" t="s">
        <v>247</v>
      </c>
      <c r="D73" s="159" t="s">
        <v>183</v>
      </c>
      <c r="E73" s="160" t="s">
        <v>248</v>
      </c>
      <c r="F73" s="1"/>
    </row>
    <row r="74" spans="1:6" s="87" customFormat="1" x14ac:dyDescent="0.2">
      <c r="A74" s="157">
        <v>44218</v>
      </c>
      <c r="B74" s="158">
        <v>4</v>
      </c>
      <c r="C74" s="159" t="s">
        <v>247</v>
      </c>
      <c r="D74" s="159" t="s">
        <v>177</v>
      </c>
      <c r="E74" s="160" t="s">
        <v>248</v>
      </c>
      <c r="F74" s="1"/>
    </row>
    <row r="75" spans="1:6" s="87" customFormat="1" x14ac:dyDescent="0.2">
      <c r="A75" s="157">
        <v>44260</v>
      </c>
      <c r="B75" s="158">
        <v>20</v>
      </c>
      <c r="C75" s="159" t="s">
        <v>249</v>
      </c>
      <c r="D75" s="159" t="s">
        <v>177</v>
      </c>
      <c r="E75" s="160" t="s">
        <v>181</v>
      </c>
      <c r="F75" s="1"/>
    </row>
    <row r="76" spans="1:6" s="87" customFormat="1" x14ac:dyDescent="0.2">
      <c r="A76" s="157">
        <v>44260</v>
      </c>
      <c r="B76" s="158">
        <v>14</v>
      </c>
      <c r="C76" s="159" t="s">
        <v>249</v>
      </c>
      <c r="D76" s="159" t="s">
        <v>177</v>
      </c>
      <c r="E76" s="160" t="s">
        <v>181</v>
      </c>
      <c r="F76" s="1"/>
    </row>
    <row r="77" spans="1:6" s="87" customFormat="1" x14ac:dyDescent="0.2">
      <c r="A77" s="157">
        <v>44260</v>
      </c>
      <c r="B77" s="158">
        <v>20</v>
      </c>
      <c r="C77" s="159" t="s">
        <v>249</v>
      </c>
      <c r="D77" s="159" t="s">
        <v>177</v>
      </c>
      <c r="E77" s="160" t="s">
        <v>181</v>
      </c>
      <c r="F77" s="1"/>
    </row>
    <row r="78" spans="1:6" s="87" customFormat="1" x14ac:dyDescent="0.2">
      <c r="A78" s="157">
        <v>44260</v>
      </c>
      <c r="B78" s="158">
        <v>20</v>
      </c>
      <c r="C78" s="159" t="s">
        <v>249</v>
      </c>
      <c r="D78" s="159" t="s">
        <v>177</v>
      </c>
      <c r="E78" s="160" t="s">
        <v>181</v>
      </c>
      <c r="F78" s="1"/>
    </row>
    <row r="79" spans="1:6" s="87" customFormat="1" x14ac:dyDescent="0.2">
      <c r="A79" s="157">
        <v>44260</v>
      </c>
      <c r="B79" s="158">
        <v>10</v>
      </c>
      <c r="C79" s="159" t="s">
        <v>249</v>
      </c>
      <c r="D79" s="159" t="s">
        <v>177</v>
      </c>
      <c r="E79" s="160" t="s">
        <v>181</v>
      </c>
      <c r="F79" s="1"/>
    </row>
    <row r="80" spans="1:6" s="87" customFormat="1" x14ac:dyDescent="0.2">
      <c r="A80" s="157">
        <v>44288</v>
      </c>
      <c r="B80" s="158">
        <v>25</v>
      </c>
      <c r="C80" s="159" t="s">
        <v>250</v>
      </c>
      <c r="D80" s="159" t="s">
        <v>177</v>
      </c>
      <c r="E80" s="160" t="s">
        <v>251</v>
      </c>
      <c r="F80" s="1"/>
    </row>
    <row r="81" spans="1:6" s="87" customFormat="1" x14ac:dyDescent="0.2">
      <c r="A81" s="157">
        <v>44288</v>
      </c>
      <c r="B81" s="158">
        <v>166.09</v>
      </c>
      <c r="C81" s="159" t="s">
        <v>250</v>
      </c>
      <c r="D81" s="159" t="s">
        <v>183</v>
      </c>
      <c r="E81" s="160" t="s">
        <v>251</v>
      </c>
      <c r="F81" s="1"/>
    </row>
    <row r="82" spans="1:6" s="87" customFormat="1" x14ac:dyDescent="0.2">
      <c r="A82" s="157">
        <v>44288</v>
      </c>
      <c r="B82" s="158">
        <v>4</v>
      </c>
      <c r="C82" s="159" t="s">
        <v>250</v>
      </c>
      <c r="D82" s="159" t="s">
        <v>177</v>
      </c>
      <c r="E82" s="160" t="s">
        <v>251</v>
      </c>
      <c r="F82" s="1"/>
    </row>
    <row r="83" spans="1:6" s="87" customFormat="1" x14ac:dyDescent="0.2">
      <c r="A83" s="157">
        <v>44294</v>
      </c>
      <c r="B83" s="158">
        <v>230.72</v>
      </c>
      <c r="C83" s="159" t="s">
        <v>252</v>
      </c>
      <c r="D83" s="159" t="s">
        <v>175</v>
      </c>
      <c r="E83" s="160" t="s">
        <v>181</v>
      </c>
      <c r="F83" s="1"/>
    </row>
    <row r="84" spans="1:6" s="87" customFormat="1" x14ac:dyDescent="0.2">
      <c r="A84" s="157">
        <v>44294</v>
      </c>
      <c r="B84" s="158">
        <v>20</v>
      </c>
      <c r="C84" s="159" t="s">
        <v>252</v>
      </c>
      <c r="D84" s="159" t="s">
        <v>177</v>
      </c>
      <c r="E84" s="160" t="s">
        <v>181</v>
      </c>
      <c r="F84" s="1"/>
    </row>
    <row r="85" spans="1:6" s="87" customFormat="1" x14ac:dyDescent="0.2">
      <c r="A85" s="157">
        <v>44294</v>
      </c>
      <c r="B85" s="158">
        <v>67.87</v>
      </c>
      <c r="C85" s="159" t="s">
        <v>252</v>
      </c>
      <c r="D85" s="159" t="s">
        <v>175</v>
      </c>
      <c r="E85" s="160" t="s">
        <v>181</v>
      </c>
      <c r="F85" s="1"/>
    </row>
    <row r="86" spans="1:6" s="87" customFormat="1" x14ac:dyDescent="0.2">
      <c r="A86" s="157">
        <v>44294</v>
      </c>
      <c r="B86" s="158">
        <v>20</v>
      </c>
      <c r="C86" s="159" t="s">
        <v>252</v>
      </c>
      <c r="D86" s="159" t="s">
        <v>177</v>
      </c>
      <c r="E86" s="160" t="s">
        <v>181</v>
      </c>
      <c r="F86" s="1"/>
    </row>
    <row r="87" spans="1:6" s="87" customFormat="1" x14ac:dyDescent="0.2">
      <c r="A87" s="157">
        <v>44294</v>
      </c>
      <c r="B87" s="158">
        <v>10</v>
      </c>
      <c r="C87" s="159" t="s">
        <v>252</v>
      </c>
      <c r="D87" s="159" t="s">
        <v>177</v>
      </c>
      <c r="E87" s="160" t="s">
        <v>181</v>
      </c>
      <c r="F87" s="1"/>
    </row>
    <row r="88" spans="1:6" s="87" customFormat="1" x14ac:dyDescent="0.2">
      <c r="A88" s="157">
        <v>44294</v>
      </c>
      <c r="B88" s="158">
        <v>168.33</v>
      </c>
      <c r="C88" s="159" t="s">
        <v>252</v>
      </c>
      <c r="D88" s="159" t="s">
        <v>184</v>
      </c>
      <c r="E88" s="160" t="s">
        <v>181</v>
      </c>
      <c r="F88" s="1"/>
    </row>
    <row r="89" spans="1:6" s="87" customFormat="1" x14ac:dyDescent="0.2">
      <c r="A89" s="157">
        <v>44294</v>
      </c>
      <c r="B89" s="158">
        <v>4</v>
      </c>
      <c r="C89" s="159" t="s">
        <v>252</v>
      </c>
      <c r="D89" s="159" t="s">
        <v>177</v>
      </c>
      <c r="E89" s="160" t="s">
        <v>181</v>
      </c>
      <c r="F89" s="1"/>
    </row>
    <row r="90" spans="1:6" s="87" customFormat="1" x14ac:dyDescent="0.2">
      <c r="A90" s="157">
        <v>44297</v>
      </c>
      <c r="B90" s="158">
        <v>20.239999999999998</v>
      </c>
      <c r="C90" s="159" t="s">
        <v>252</v>
      </c>
      <c r="D90" s="159" t="s">
        <v>175</v>
      </c>
      <c r="E90" s="160" t="s">
        <v>181</v>
      </c>
      <c r="F90" s="1"/>
    </row>
    <row r="91" spans="1:6" s="87" customFormat="1" x14ac:dyDescent="0.2">
      <c r="A91" s="157">
        <v>44301</v>
      </c>
      <c r="B91" s="158">
        <v>33.57</v>
      </c>
      <c r="C91" s="159" t="s">
        <v>171</v>
      </c>
      <c r="D91" s="159" t="s">
        <v>172</v>
      </c>
      <c r="E91" s="160" t="s">
        <v>173</v>
      </c>
      <c r="F91" s="1"/>
    </row>
    <row r="92" spans="1:6" s="87" customFormat="1" x14ac:dyDescent="0.2">
      <c r="A92" s="157">
        <v>44301</v>
      </c>
      <c r="B92" s="158">
        <v>30.13</v>
      </c>
      <c r="C92" s="159" t="s">
        <v>171</v>
      </c>
      <c r="D92" s="159" t="s">
        <v>172</v>
      </c>
      <c r="E92" s="160" t="s">
        <v>173</v>
      </c>
      <c r="F92" s="1"/>
    </row>
    <row r="93" spans="1:6" s="87" customFormat="1" hidden="1" x14ac:dyDescent="0.2">
      <c r="A93" s="147"/>
      <c r="B93" s="148"/>
      <c r="C93" s="149"/>
      <c r="D93" s="149"/>
      <c r="E93" s="150"/>
      <c r="F93" s="1"/>
    </row>
    <row r="94" spans="1:6" ht="19.5" customHeight="1" x14ac:dyDescent="0.2">
      <c r="A94" s="107" t="s">
        <v>125</v>
      </c>
      <c r="B94" s="108">
        <f>SUM(B26:B93)</f>
        <v>4556.3499999999995</v>
      </c>
      <c r="C94" s="169" t="str">
        <f>IF(SUBTOTAL(3,B26:B93)=SUBTOTAL(103,B26:B93),'Summary and sign-off Kaihautu'!$A$48,'Summary and sign-off Kaihautu'!$A$49)</f>
        <v>Check - there are no hidden rows with data</v>
      </c>
      <c r="D94" s="177" t="str">
        <f>IF('Summary and sign-off Kaihautu'!F56='Summary and sign-off Kaihautu'!F54,'Summary and sign-off Kaihautu'!A51,'Summary and sign-off Kaihautu'!A50)</f>
        <v>Check - each entry provides sufficient information</v>
      </c>
      <c r="E94" s="177"/>
      <c r="F94" s="46"/>
    </row>
    <row r="95" spans="1:6" ht="10.5" customHeight="1" x14ac:dyDescent="0.2">
      <c r="A95" s="27"/>
      <c r="B95" s="22"/>
      <c r="C95" s="27"/>
      <c r="D95" s="27"/>
      <c r="E95" s="27"/>
      <c r="F95" s="27"/>
    </row>
    <row r="96" spans="1:6" ht="24.75" customHeight="1" x14ac:dyDescent="0.2">
      <c r="A96" s="178" t="s">
        <v>126</v>
      </c>
      <c r="B96" s="178"/>
      <c r="C96" s="178"/>
      <c r="D96" s="178"/>
      <c r="E96" s="178"/>
      <c r="F96" s="46"/>
    </row>
    <row r="97" spans="1:6" ht="27" customHeight="1" x14ac:dyDescent="0.2">
      <c r="A97" s="35" t="s">
        <v>117</v>
      </c>
      <c r="B97" s="35" t="s">
        <v>62</v>
      </c>
      <c r="C97" s="35" t="s">
        <v>127</v>
      </c>
      <c r="D97" s="35" t="s">
        <v>128</v>
      </c>
      <c r="E97" s="35" t="s">
        <v>121</v>
      </c>
      <c r="F97" s="49"/>
    </row>
    <row r="98" spans="1:6" s="87" customFormat="1" hidden="1" x14ac:dyDescent="0.2">
      <c r="A98" s="133"/>
      <c r="B98" s="134"/>
      <c r="C98" s="135"/>
      <c r="D98" s="135"/>
      <c r="E98" s="136"/>
      <c r="F98" s="1"/>
    </row>
    <row r="99" spans="1:6" s="87" customFormat="1" x14ac:dyDescent="0.2">
      <c r="A99" s="157">
        <v>44027</v>
      </c>
      <c r="B99" s="158">
        <v>12.73</v>
      </c>
      <c r="C99" s="159" t="s">
        <v>202</v>
      </c>
      <c r="D99" s="159" t="s">
        <v>172</v>
      </c>
      <c r="E99" s="160" t="s">
        <v>173</v>
      </c>
      <c r="F99" s="1"/>
    </row>
    <row r="100" spans="1:6" s="87" customFormat="1" x14ac:dyDescent="0.2">
      <c r="A100" s="157">
        <v>44057</v>
      </c>
      <c r="B100" s="158">
        <v>12.14</v>
      </c>
      <c r="C100" s="159" t="s">
        <v>202</v>
      </c>
      <c r="D100" s="159" t="s">
        <v>172</v>
      </c>
      <c r="E100" s="160" t="s">
        <v>173</v>
      </c>
      <c r="F100" s="1"/>
    </row>
    <row r="101" spans="1:6" s="87" customFormat="1" x14ac:dyDescent="0.2">
      <c r="A101" s="157">
        <v>44074</v>
      </c>
      <c r="B101" s="158">
        <v>10.81</v>
      </c>
      <c r="C101" s="159" t="s">
        <v>202</v>
      </c>
      <c r="D101" s="159" t="s">
        <v>172</v>
      </c>
      <c r="E101" s="160" t="s">
        <v>173</v>
      </c>
      <c r="F101" s="1"/>
    </row>
    <row r="102" spans="1:6" s="87" customFormat="1" x14ac:dyDescent="0.2">
      <c r="A102" s="157">
        <v>44099</v>
      </c>
      <c r="B102" s="158">
        <v>13.77</v>
      </c>
      <c r="C102" s="159" t="s">
        <v>202</v>
      </c>
      <c r="D102" s="159" t="s">
        <v>172</v>
      </c>
      <c r="E102" s="160" t="s">
        <v>173</v>
      </c>
      <c r="F102" s="1"/>
    </row>
    <row r="103" spans="1:6" s="87" customFormat="1" x14ac:dyDescent="0.2">
      <c r="A103" s="157">
        <v>44135</v>
      </c>
      <c r="B103" s="158">
        <v>13.97</v>
      </c>
      <c r="C103" s="159" t="s">
        <v>202</v>
      </c>
      <c r="D103" s="159" t="s">
        <v>172</v>
      </c>
      <c r="E103" s="160" t="s">
        <v>173</v>
      </c>
      <c r="F103" s="1"/>
    </row>
    <row r="104" spans="1:6" s="87" customFormat="1" x14ac:dyDescent="0.2">
      <c r="A104" s="157">
        <v>44135</v>
      </c>
      <c r="B104" s="158">
        <v>13.3</v>
      </c>
      <c r="C104" s="159" t="s">
        <v>202</v>
      </c>
      <c r="D104" s="159" t="s">
        <v>172</v>
      </c>
      <c r="E104" s="160" t="s">
        <v>173</v>
      </c>
      <c r="F104" s="1"/>
    </row>
    <row r="105" spans="1:6" s="87" customFormat="1" x14ac:dyDescent="0.2">
      <c r="A105" s="157">
        <v>44151</v>
      </c>
      <c r="B105" s="158">
        <v>13.67</v>
      </c>
      <c r="C105" s="159" t="s">
        <v>202</v>
      </c>
      <c r="D105" s="159" t="s">
        <v>172</v>
      </c>
      <c r="E105" s="160" t="s">
        <v>173</v>
      </c>
      <c r="F105" s="1"/>
    </row>
    <row r="106" spans="1:6" s="87" customFormat="1" x14ac:dyDescent="0.2">
      <c r="A106" s="157">
        <v>44151</v>
      </c>
      <c r="B106" s="158">
        <v>13.1</v>
      </c>
      <c r="C106" s="159" t="s">
        <v>202</v>
      </c>
      <c r="D106" s="159" t="s">
        <v>172</v>
      </c>
      <c r="E106" s="160" t="s">
        <v>173</v>
      </c>
      <c r="F106" s="1"/>
    </row>
    <row r="107" spans="1:6" s="87" customFormat="1" x14ac:dyDescent="0.2">
      <c r="A107" s="157">
        <v>44180</v>
      </c>
      <c r="B107" s="158">
        <v>11.38</v>
      </c>
      <c r="C107" s="159" t="s">
        <v>202</v>
      </c>
      <c r="D107" s="159" t="s">
        <v>172</v>
      </c>
      <c r="E107" s="160" t="s">
        <v>173</v>
      </c>
      <c r="F107" s="1"/>
    </row>
    <row r="108" spans="1:6" s="87" customFormat="1" x14ac:dyDescent="0.2">
      <c r="A108" s="157">
        <v>44286</v>
      </c>
      <c r="B108" s="158">
        <v>34.630000000000003</v>
      </c>
      <c r="C108" s="159" t="s">
        <v>202</v>
      </c>
      <c r="D108" s="159" t="s">
        <v>172</v>
      </c>
      <c r="E108" s="160" t="s">
        <v>173</v>
      </c>
      <c r="F108" s="1"/>
    </row>
    <row r="109" spans="1:6" s="87" customFormat="1" x14ac:dyDescent="0.2">
      <c r="A109" s="157">
        <v>44301</v>
      </c>
      <c r="B109" s="158">
        <v>10.23</v>
      </c>
      <c r="C109" s="159" t="s">
        <v>202</v>
      </c>
      <c r="D109" s="159" t="s">
        <v>172</v>
      </c>
      <c r="E109" s="160" t="s">
        <v>173</v>
      </c>
      <c r="F109" s="1"/>
    </row>
    <row r="110" spans="1:6" s="87" customFormat="1" x14ac:dyDescent="0.2">
      <c r="A110" s="157">
        <v>44330</v>
      </c>
      <c r="B110" s="158">
        <v>11.1</v>
      </c>
      <c r="C110" s="159" t="s">
        <v>202</v>
      </c>
      <c r="D110" s="159" t="s">
        <v>172</v>
      </c>
      <c r="E110" s="160" t="s">
        <v>173</v>
      </c>
      <c r="F110" s="1"/>
    </row>
    <row r="111" spans="1:6" s="87" customFormat="1" x14ac:dyDescent="0.2">
      <c r="A111" s="157">
        <v>44362</v>
      </c>
      <c r="B111" s="158">
        <v>21.81</v>
      </c>
      <c r="C111" s="159" t="s">
        <v>202</v>
      </c>
      <c r="D111" s="159" t="s">
        <v>172</v>
      </c>
      <c r="E111" s="160" t="s">
        <v>173</v>
      </c>
      <c r="F111" s="1"/>
    </row>
    <row r="112" spans="1:6" s="87" customFormat="1" hidden="1" x14ac:dyDescent="0.2">
      <c r="A112" s="133"/>
      <c r="B112" s="134"/>
      <c r="C112" s="135"/>
      <c r="D112" s="135"/>
      <c r="E112" s="136"/>
      <c r="F112" s="1"/>
    </row>
    <row r="113" spans="1:6" ht="19.5" customHeight="1" x14ac:dyDescent="0.2">
      <c r="A113" s="107" t="s">
        <v>129</v>
      </c>
      <c r="B113" s="108">
        <f>SUM(B98:B112)</f>
        <v>192.64</v>
      </c>
      <c r="C113" s="169" t="str">
        <f>IF(SUBTOTAL(3,B98:B112)=SUBTOTAL(103,B98:B112),'Summary and sign-off Kaihautu'!$A$48,'Summary and sign-off Kaihautu'!$A$49)</f>
        <v>Check - there are no hidden rows with data</v>
      </c>
      <c r="D113" s="177" t="str">
        <f>IF('Summary and sign-off Kaihautu'!F57='Summary and sign-off Kaihautu'!F54,'Summary and sign-off Kaihautu'!A51,'Summary and sign-off Kaihautu'!A50)</f>
        <v>Check - each entry provides sufficient information</v>
      </c>
      <c r="E113" s="177"/>
      <c r="F113" s="46"/>
    </row>
    <row r="114" spans="1:6" ht="10.5" customHeight="1" x14ac:dyDescent="0.2">
      <c r="A114" s="27"/>
      <c r="B114" s="92"/>
      <c r="C114" s="22"/>
      <c r="D114" s="27"/>
      <c r="E114" s="27"/>
      <c r="F114" s="27"/>
    </row>
    <row r="115" spans="1:6" ht="34.5" customHeight="1" x14ac:dyDescent="0.2">
      <c r="A115" s="50" t="s">
        <v>130</v>
      </c>
      <c r="B115" s="93">
        <f>B22+B94+B113</f>
        <v>4748.99</v>
      </c>
      <c r="C115" s="51"/>
      <c r="D115" s="51"/>
      <c r="E115" s="51"/>
      <c r="F115" s="26"/>
    </row>
    <row r="116" spans="1:6" x14ac:dyDescent="0.2">
      <c r="A116" s="27"/>
      <c r="B116" s="22"/>
      <c r="C116" s="27"/>
      <c r="D116" s="27"/>
      <c r="E116" s="27"/>
      <c r="F116" s="27"/>
    </row>
    <row r="117" spans="1:6" x14ac:dyDescent="0.2">
      <c r="A117" s="52" t="s">
        <v>73</v>
      </c>
      <c r="B117" s="25"/>
      <c r="C117" s="26"/>
      <c r="D117" s="26"/>
      <c r="E117" s="26"/>
      <c r="F117" s="27"/>
    </row>
    <row r="118" spans="1:6" ht="12.6" customHeight="1" x14ac:dyDescent="0.2">
      <c r="A118" s="23" t="s">
        <v>131</v>
      </c>
      <c r="B118" s="53"/>
      <c r="C118" s="53"/>
      <c r="D118" s="32"/>
      <c r="E118" s="32"/>
      <c r="F118" s="27"/>
    </row>
    <row r="119" spans="1:6" ht="12.95" customHeight="1" x14ac:dyDescent="0.2">
      <c r="A119" s="31" t="s">
        <v>132</v>
      </c>
      <c r="B119" s="27"/>
      <c r="C119" s="32"/>
      <c r="D119" s="27"/>
      <c r="E119" s="32"/>
      <c r="F119" s="27"/>
    </row>
    <row r="120" spans="1:6" x14ac:dyDescent="0.2">
      <c r="A120" s="31" t="s">
        <v>133</v>
      </c>
      <c r="B120" s="32"/>
      <c r="C120" s="32"/>
      <c r="D120" s="32"/>
      <c r="E120" s="54"/>
      <c r="F120" s="46"/>
    </row>
    <row r="121" spans="1:6" x14ac:dyDescent="0.2">
      <c r="A121" s="23" t="s">
        <v>79</v>
      </c>
      <c r="B121" s="25"/>
      <c r="C121" s="26"/>
      <c r="D121" s="26"/>
      <c r="E121" s="26"/>
      <c r="F121" s="27"/>
    </row>
    <row r="122" spans="1:6" ht="12.95" customHeight="1" x14ac:dyDescent="0.2">
      <c r="A122" s="31" t="s">
        <v>134</v>
      </c>
      <c r="B122" s="27"/>
      <c r="C122" s="32"/>
      <c r="D122" s="27"/>
      <c r="E122" s="32"/>
      <c r="F122" s="27"/>
    </row>
    <row r="123" spans="1:6" x14ac:dyDescent="0.2">
      <c r="A123" s="31" t="s">
        <v>135</v>
      </c>
      <c r="B123" s="32"/>
      <c r="C123" s="32"/>
      <c r="D123" s="32"/>
      <c r="E123" s="54"/>
      <c r="F123" s="46"/>
    </row>
    <row r="124" spans="1:6" x14ac:dyDescent="0.2">
      <c r="A124" s="36" t="s">
        <v>136</v>
      </c>
      <c r="B124" s="36"/>
      <c r="C124" s="36"/>
      <c r="D124" s="36"/>
      <c r="E124" s="54"/>
      <c r="F124" s="46"/>
    </row>
    <row r="125" spans="1:6" x14ac:dyDescent="0.2">
      <c r="A125" s="40"/>
      <c r="B125" s="27"/>
      <c r="C125" s="27"/>
      <c r="D125" s="27"/>
      <c r="E125" s="46"/>
      <c r="F125" s="46"/>
    </row>
    <row r="126" spans="1:6" hidden="1" x14ac:dyDescent="0.2">
      <c r="A126" s="40"/>
      <c r="B126" s="27"/>
      <c r="C126" s="27"/>
      <c r="D126" s="27"/>
      <c r="E126" s="46"/>
      <c r="F126" s="46"/>
    </row>
    <row r="127" spans="1:6" hidden="1" x14ac:dyDescent="0.2"/>
    <row r="128" spans="1:6" hidden="1" x14ac:dyDescent="0.2"/>
    <row r="129" spans="1:6" hidden="1" x14ac:dyDescent="0.2"/>
    <row r="130" spans="1:6" hidden="1" x14ac:dyDescent="0.2"/>
    <row r="131" spans="1:6" ht="12.75" hidden="1" customHeight="1" x14ac:dyDescent="0.2"/>
    <row r="132" spans="1:6" hidden="1" x14ac:dyDescent="0.2"/>
    <row r="133" spans="1:6" hidden="1" x14ac:dyDescent="0.2"/>
    <row r="134" spans="1:6" hidden="1" x14ac:dyDescent="0.2">
      <c r="A134" s="55"/>
      <c r="B134" s="46"/>
      <c r="C134" s="46"/>
      <c r="D134" s="46"/>
      <c r="E134" s="46"/>
      <c r="F134" s="46"/>
    </row>
    <row r="135" spans="1:6" hidden="1" x14ac:dyDescent="0.2">
      <c r="A135" s="55"/>
      <c r="B135" s="46"/>
      <c r="C135" s="46"/>
      <c r="D135" s="46"/>
      <c r="E135" s="46"/>
      <c r="F135" s="46"/>
    </row>
    <row r="136" spans="1:6" hidden="1" x14ac:dyDescent="0.2">
      <c r="A136" s="55"/>
      <c r="B136" s="46"/>
      <c r="C136" s="46"/>
      <c r="D136" s="46"/>
      <c r="E136" s="46"/>
      <c r="F136" s="46"/>
    </row>
    <row r="137" spans="1:6" hidden="1" x14ac:dyDescent="0.2">
      <c r="A137" s="55"/>
      <c r="B137" s="46"/>
      <c r="C137" s="46"/>
      <c r="D137" s="46"/>
      <c r="E137" s="46"/>
      <c r="F137" s="46"/>
    </row>
    <row r="138" spans="1:6" hidden="1" x14ac:dyDescent="0.2">
      <c r="A138" s="55"/>
      <c r="B138" s="46"/>
      <c r="C138" s="46"/>
      <c r="D138" s="46"/>
      <c r="E138" s="46"/>
      <c r="F138" s="46"/>
    </row>
    <row r="139" spans="1:6" hidden="1" x14ac:dyDescent="0.2"/>
    <row r="140" spans="1:6" hidden="1" x14ac:dyDescent="0.2"/>
    <row r="141" spans="1:6" hidden="1" x14ac:dyDescent="0.2"/>
    <row r="142" spans="1:6" hidden="1" x14ac:dyDescent="0.2"/>
    <row r="143" spans="1:6" hidden="1" x14ac:dyDescent="0.2"/>
    <row r="144" spans="1:6" hidden="1" x14ac:dyDescent="0.2"/>
    <row r="145" hidden="1" x14ac:dyDescent="0.2"/>
    <row r="146" hidden="1"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sheetData>
  <sheetProtection sheet="1" formatCells="0" formatRows="0" insertColumns="0" insertRows="0" deleteRows="0"/>
  <mergeCells count="15">
    <mergeCell ref="D94:E94"/>
    <mergeCell ref="A96:E96"/>
    <mergeCell ref="D113:E113"/>
    <mergeCell ref="B7:E7"/>
    <mergeCell ref="A8:E8"/>
    <mergeCell ref="A9:E9"/>
    <mergeCell ref="A10:E10"/>
    <mergeCell ref="D22:E22"/>
    <mergeCell ref="A24:E24"/>
    <mergeCell ref="B6:E6"/>
    <mergeCell ref="A1:E1"/>
    <mergeCell ref="B2:E2"/>
    <mergeCell ref="B3:E3"/>
    <mergeCell ref="B4:E4"/>
    <mergeCell ref="B5:E5"/>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7:A92 A99:A111">
      <formula1>$B$4</formula1>
      <formula2>$B$5</formula2>
    </dataValidation>
    <dataValidation allowBlank="1" showInputMessage="1" showErrorMessage="1" prompt="Insert additional rows as needed:_x000a_- 'right click' on a row number (left of screen)_x000a_- select 'Insert' (this will insert a row above it)" sqref="A97 A25 A11"/>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98 A112 A93">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'Summary and sign-off Kaihautu'!$A$47</xm:f>
          </x14:formula1>
          <xm:sqref>B12:B21 B26:B93 B98:B112</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Kaihautu'!$A$27:$A$28</xm:f>
          </x14:formula1>
          <xm:sqref>B6:E6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9"/>
  <sheetViews>
    <sheetView topLeftCell="A7" zoomScaleNormal="100" workbookViewId="0">
      <selection activeCell="C22" sqref="C22"/>
    </sheetView>
  </sheetViews>
  <sheetFormatPr defaultColWidth="0" defaultRowHeight="12.75" customHeight="1"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 Kaihautu'!B2:F2</f>
        <v>Museum of New Zealand Te Papa Tongarewa</v>
      </c>
      <c r="C2" s="176"/>
      <c r="D2" s="176"/>
      <c r="E2" s="176"/>
      <c r="F2" s="38"/>
    </row>
    <row r="3" spans="1:6" ht="21" customHeight="1" x14ac:dyDescent="0.2">
      <c r="A3" s="4" t="s">
        <v>110</v>
      </c>
      <c r="B3" s="176" t="str">
        <f>'Summary and sign-off Kaihautu'!B3:F3</f>
        <v>Arapata Hakiwai</v>
      </c>
      <c r="C3" s="176"/>
      <c r="D3" s="176"/>
      <c r="E3" s="176"/>
      <c r="F3" s="38"/>
    </row>
    <row r="4" spans="1:6" ht="21" customHeight="1" x14ac:dyDescent="0.2">
      <c r="A4" s="4" t="s">
        <v>111</v>
      </c>
      <c r="B4" s="176">
        <f>'Summary and sign-off Kaihautu'!B4:F4</f>
        <v>44013</v>
      </c>
      <c r="C4" s="176"/>
      <c r="D4" s="176"/>
      <c r="E4" s="176"/>
      <c r="F4" s="38"/>
    </row>
    <row r="5" spans="1:6" ht="21" customHeight="1" x14ac:dyDescent="0.2">
      <c r="A5" s="4" t="s">
        <v>112</v>
      </c>
      <c r="B5" s="176">
        <f>'Summary and sign-off Kaihautu'!B5:F5</f>
        <v>44377</v>
      </c>
      <c r="C5" s="176"/>
      <c r="D5" s="176"/>
      <c r="E5" s="176"/>
      <c r="F5" s="38"/>
    </row>
    <row r="6" spans="1:6" ht="21" customHeight="1" x14ac:dyDescent="0.2">
      <c r="A6" s="4" t="s">
        <v>113</v>
      </c>
      <c r="B6" s="171" t="s">
        <v>81</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44026</v>
      </c>
      <c r="B12" s="158">
        <v>12.52</v>
      </c>
      <c r="C12" s="162" t="s">
        <v>253</v>
      </c>
      <c r="D12" s="162" t="s">
        <v>204</v>
      </c>
      <c r="E12" s="163" t="s">
        <v>173</v>
      </c>
      <c r="F12" s="2"/>
    </row>
    <row r="13" spans="1:6" s="87" customFormat="1" ht="25.5" x14ac:dyDescent="0.2">
      <c r="A13" s="157">
        <v>44032</v>
      </c>
      <c r="B13" s="158">
        <v>166.09</v>
      </c>
      <c r="C13" s="162" t="s">
        <v>254</v>
      </c>
      <c r="D13" s="162" t="s">
        <v>255</v>
      </c>
      <c r="E13" s="163" t="s">
        <v>173</v>
      </c>
      <c r="F13" s="2"/>
    </row>
    <row r="14" spans="1:6" s="87" customFormat="1" x14ac:dyDescent="0.2">
      <c r="A14" s="157">
        <v>44048</v>
      </c>
      <c r="B14" s="158">
        <v>22.61</v>
      </c>
      <c r="C14" s="162" t="s">
        <v>256</v>
      </c>
      <c r="D14" s="162" t="s">
        <v>257</v>
      </c>
      <c r="E14" s="163" t="s">
        <v>173</v>
      </c>
      <c r="F14" s="2"/>
    </row>
    <row r="15" spans="1:6" s="87" customFormat="1" x14ac:dyDescent="0.2">
      <c r="A15" s="157">
        <v>44099</v>
      </c>
      <c r="B15" s="158">
        <v>20.74</v>
      </c>
      <c r="C15" s="162" t="s">
        <v>258</v>
      </c>
      <c r="D15" s="162" t="s">
        <v>204</v>
      </c>
      <c r="E15" s="163" t="s">
        <v>173</v>
      </c>
      <c r="F15" s="2"/>
    </row>
    <row r="16" spans="1:6" s="87" customFormat="1" x14ac:dyDescent="0.2">
      <c r="A16" s="157">
        <v>44106</v>
      </c>
      <c r="B16" s="158">
        <v>6.96</v>
      </c>
      <c r="C16" s="162" t="s">
        <v>259</v>
      </c>
      <c r="D16" s="162" t="s">
        <v>204</v>
      </c>
      <c r="E16" s="163" t="s">
        <v>173</v>
      </c>
      <c r="F16" s="2"/>
    </row>
    <row r="17" spans="1:6" s="87" customFormat="1" x14ac:dyDescent="0.2">
      <c r="A17" s="157">
        <v>44141</v>
      </c>
      <c r="B17" s="158">
        <v>40.35</v>
      </c>
      <c r="C17" s="162" t="s">
        <v>260</v>
      </c>
      <c r="D17" s="162" t="s">
        <v>261</v>
      </c>
      <c r="E17" s="163" t="s">
        <v>181</v>
      </c>
      <c r="F17" s="2"/>
    </row>
    <row r="18" spans="1:6" s="87" customFormat="1" x14ac:dyDescent="0.2">
      <c r="A18" s="157">
        <v>44232</v>
      </c>
      <c r="B18" s="158">
        <v>197.53</v>
      </c>
      <c r="C18" s="162" t="s">
        <v>262</v>
      </c>
      <c r="D18" s="162" t="s">
        <v>257</v>
      </c>
      <c r="E18" s="163" t="s">
        <v>173</v>
      </c>
      <c r="F18" s="2"/>
    </row>
    <row r="19" spans="1:6" s="87" customFormat="1" x14ac:dyDescent="0.2">
      <c r="A19" s="157">
        <v>44266</v>
      </c>
      <c r="B19" s="158">
        <v>34.78</v>
      </c>
      <c r="C19" s="162" t="s">
        <v>263</v>
      </c>
      <c r="D19" s="162" t="s">
        <v>257</v>
      </c>
      <c r="E19" s="163" t="s">
        <v>173</v>
      </c>
      <c r="F19" s="2"/>
    </row>
    <row r="20" spans="1:6" s="87" customFormat="1" x14ac:dyDescent="0.2">
      <c r="A20" s="157">
        <v>44292</v>
      </c>
      <c r="B20" s="158">
        <v>21.24</v>
      </c>
      <c r="C20" s="162" t="s">
        <v>264</v>
      </c>
      <c r="D20" s="162" t="s">
        <v>265</v>
      </c>
      <c r="E20" s="163" t="s">
        <v>173</v>
      </c>
      <c r="F20" s="2"/>
    </row>
    <row r="21" spans="1:6" s="87" customFormat="1" x14ac:dyDescent="0.2">
      <c r="A21" s="157">
        <v>44299</v>
      </c>
      <c r="B21" s="158">
        <v>55.83</v>
      </c>
      <c r="C21" s="162" t="s">
        <v>274</v>
      </c>
      <c r="D21" s="162" t="s">
        <v>273</v>
      </c>
      <c r="E21" s="163" t="s">
        <v>173</v>
      </c>
      <c r="F21" s="2"/>
    </row>
    <row r="22" spans="1:6" s="87" customFormat="1" x14ac:dyDescent="0.2">
      <c r="A22" s="157">
        <v>44305</v>
      </c>
      <c r="B22" s="158">
        <v>18.87</v>
      </c>
      <c r="C22" s="162" t="s">
        <v>260</v>
      </c>
      <c r="D22" s="162" t="s">
        <v>204</v>
      </c>
      <c r="E22" s="163" t="s">
        <v>181</v>
      </c>
      <c r="F22" s="2"/>
    </row>
    <row r="23" spans="1:6" s="87" customFormat="1" x14ac:dyDescent="0.2">
      <c r="A23" s="157">
        <v>44315</v>
      </c>
      <c r="B23" s="158">
        <v>69.569999999999993</v>
      </c>
      <c r="C23" s="162" t="s">
        <v>266</v>
      </c>
      <c r="D23" s="162" t="s">
        <v>255</v>
      </c>
      <c r="E23" s="163" t="s">
        <v>173</v>
      </c>
      <c r="F23" s="2"/>
    </row>
    <row r="24" spans="1:6" s="87" customFormat="1" ht="11.25" hidden="1" customHeight="1" x14ac:dyDescent="0.2">
      <c r="A24" s="137"/>
      <c r="B24" s="134"/>
      <c r="C24" s="138"/>
      <c r="D24" s="138"/>
      <c r="E24" s="139"/>
      <c r="F24" s="2"/>
    </row>
    <row r="25" spans="1:6" ht="34.5" customHeight="1" x14ac:dyDescent="0.2">
      <c r="A25" s="88" t="s">
        <v>142</v>
      </c>
      <c r="B25" s="97">
        <f>SUM(B11:B24)</f>
        <v>667.09000000000015</v>
      </c>
      <c r="C25" s="106" t="str">
        <f>IF(SUBTOTAL(3,B11:B24)=SUBTOTAL(103,B11:B24),'Summary and sign-off Kaihautu'!$A$48,'Summary and sign-off Kaihautu'!$A$49)</f>
        <v>Check - there are no hidden rows with data</v>
      </c>
      <c r="D25" s="177" t="str">
        <f>IF('Summary and sign-off Kaihautu'!F58='Summary and sign-off Kaihautu'!F54,'Summary and sign-off Kaihautu'!A51,'Summary and sign-off Kaihautu'!A50)</f>
        <v>Check - each entry provides sufficient information</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x14ac:dyDescent="0.2"/>
    <row r="54" x14ac:dyDescent="0.2"/>
    <row r="55" x14ac:dyDescent="0.2"/>
    <row r="56" x14ac:dyDescent="0.2"/>
    <row r="57" x14ac:dyDescent="0.2"/>
    <row r="58" x14ac:dyDescent="0.2"/>
    <row r="59" ht="12.75" customHeight="1" x14ac:dyDescent="0.2"/>
  </sheetData>
  <sheetProtection sheet="1" formatCells="0" insertRows="0" deleteRows="0"/>
  <mergeCells count="10">
    <mergeCell ref="B7:E7"/>
    <mergeCell ref="A8:E8"/>
    <mergeCell ref="A9:E9"/>
    <mergeCell ref="D25:E25"/>
    <mergeCell ref="A1:E1"/>
    <mergeCell ref="B2:E2"/>
    <mergeCell ref="B3:E3"/>
    <mergeCell ref="B4:E4"/>
    <mergeCell ref="B5:E5"/>
    <mergeCell ref="B6:E6"/>
  </mergeCells>
  <dataValidations count="3">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Kaihautu'!$A$27:$A$28</xm:f>
          </x14:formula1>
          <xm:sqref>B6:E6</xm:sqref>
        </x14:dataValidation>
        <x14:dataValidation type="decimal" operator="greaterThan" allowBlank="1" showInputMessage="1" showErrorMessage="1" error="This cell must contain a dollar figure">
          <x14:formula1>
            <xm:f>'Summary and sign-off Kaihautu'!$A$47</xm:f>
          </x14:formula1>
          <xm:sqref>B11:B24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http://schemas.microsoft.com/office/2006/documentManagement/types"/>
    <ds:schemaRef ds:uri="http://purl.org/dc/terms/"/>
    <ds:schemaRef ds:uri="http://www.w3.org/XML/1998/namespace"/>
    <ds:schemaRef ds:uri="http://purl.org/dc/elements/1.1/"/>
    <ds:schemaRef ds:uri="12165527-d881-4234-97f9-ee139a3f0c31"/>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Guidance for agencies</vt:lpstr>
      <vt:lpstr>Summary and sign-off CE</vt:lpstr>
      <vt:lpstr>Travel</vt:lpstr>
      <vt:lpstr>Hospitality</vt:lpstr>
      <vt:lpstr>All other expenses</vt:lpstr>
      <vt:lpstr>Gifts and benefits</vt:lpstr>
      <vt:lpstr>Summary and sign-off Kaihautu</vt:lpstr>
      <vt:lpstr>Travel - Kaihautu</vt:lpstr>
      <vt:lpstr>Hospitality - Kaihautu</vt:lpstr>
      <vt:lpstr>All other expenses - Kaihautu</vt:lpstr>
      <vt:lpstr>Gifts and benefits - Kaihautu</vt:lpstr>
      <vt:lpstr>'All other expenses'!Print_Area</vt:lpstr>
      <vt:lpstr>'All other expenses - Kaihautu'!Print_Area</vt:lpstr>
      <vt:lpstr>'Gifts and benefits'!Print_Area</vt:lpstr>
      <vt:lpstr>'Gifts and benefits - Kaihautu'!Print_Area</vt:lpstr>
      <vt:lpstr>'Guidance for agencies'!Print_Area</vt:lpstr>
      <vt:lpstr>Hospitality!Print_Area</vt:lpstr>
      <vt:lpstr>'Hospitality - Kaihautu'!Print_Area</vt:lpstr>
      <vt:lpstr>'Summary and sign-off CE'!Print_Area</vt:lpstr>
      <vt:lpstr>'Summary and sign-off Kaihautu'!Print_Area</vt:lpstr>
      <vt:lpstr>Travel!Print_Area</vt:lpstr>
      <vt:lpstr>'Travel - Kaihautu'!Print_Area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Peter Corley</cp:lastModifiedBy>
  <cp:revision/>
  <dcterms:created xsi:type="dcterms:W3CDTF">2010-10-17T20:59:02Z</dcterms:created>
  <dcterms:modified xsi:type="dcterms:W3CDTF">2021-07-29T23:45:42Z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