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Finance\DIVACCT\USERS\AGFA\Projects\2022 Annual Report\Waikato DHB\PSC Reporting\Final Submission\"/>
    </mc:Choice>
  </mc:AlternateContent>
  <bookViews>
    <workbookView xWindow="555" yWindow="195" windowWidth="28020" windowHeight="14715"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Travel!$A$1:$E$135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5" i="4" l="1"/>
  <c r="C25" i="3"/>
  <c r="C25" i="2"/>
  <c r="C109" i="1"/>
  <c r="C124"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124" i="1" s="1"/>
  <c r="F56" i="13"/>
  <c r="F55" i="13"/>
  <c r="D22" i="1" s="1"/>
  <c r="C13" i="13"/>
  <c r="C12" i="13"/>
  <c r="C11" i="13"/>
  <c r="D109" i="1" l="1"/>
  <c r="C16" i="13"/>
  <c r="C17" i="13"/>
  <c r="B5" i="4" l="1"/>
  <c r="B4" i="4"/>
  <c r="B5" i="3"/>
  <c r="B4" i="3"/>
  <c r="B5" i="2"/>
  <c r="B4" i="2"/>
  <c r="B5" i="1"/>
  <c r="B4" i="1"/>
  <c r="C15" i="13" l="1"/>
  <c r="F12" i="13" l="1"/>
  <c r="C25" i="4"/>
  <c r="F11" i="13" s="1"/>
  <c r="F13" i="13" l="1"/>
  <c r="B124" i="1"/>
  <c r="B17" i="13" s="1"/>
  <c r="B109" i="1"/>
  <c r="B16" i="13" s="1"/>
  <c r="B22" i="1"/>
  <c r="B15" i="13" s="1"/>
  <c r="B25" i="3" l="1"/>
  <c r="B13" i="13" s="1"/>
  <c r="B25" i="2"/>
  <c r="B12" i="13" l="1"/>
  <c r="B11" i="13"/>
  <c r="B126"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112"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<sst xmlns="http://schemas.openxmlformats.org/spreadsheetml/2006/main" count="440" uniqueCount="270">
  <si>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</si>
  <si>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</si>
  <si>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</si>
  <si>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</si>
  <si>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</si>
  <si>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</si>
  <si>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</si>
  <si>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</si>
  <si>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</si>
  <si>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</si>
  <si>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</si>
  <si>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</si>
  <si>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</si>
  <si>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</si>
  <si>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</si>
  <si>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</si>
  <si>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</si>
  <si>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</si>
  <si>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</si>
  <si>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</si>
  <si>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</si>
  <si>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</si>
  <si>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</si>
  <si>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</si>
  <si>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</si>
  <si>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</si>
  <si>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</si>
  <si>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</si>
  <si>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</si>
  <si>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</si>
  <si>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</si>
  <si>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</si>
  <si>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</si>
  <si>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</si>
  <si>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</si>
  <si>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</si>
  <si>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</si>
  <si>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</si>
  <si>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</si>
  <si>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</si>
  <si>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</si>
  <si>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</si>
  <si>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</si>
  <si>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</si>
  <si>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</si>
  <si>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</si>
  <si>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</si>
  <si>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</si>
  <si>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</si>
  <si>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</si>
  <si>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</si>
  <si>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</si>
  <si>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</si>
  <si>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</si>
  <si>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</si>
  <si>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</si>
  <si>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</si>
  <si>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</si>
  <si>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</si>
  <si>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</si>
  <si>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</si>
  <si>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</si>
  <si>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</si>
  <si>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</si>
  <si>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</si>
  <si>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</si>
  <si>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</si>
  <si>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</si>
  <si>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</si>
  <si>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</si>
  <si>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</si>
  <si>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</si>
  <si>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</si>
  <si>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</si>
  <si>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</si>
  <si>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</si>
  <si>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</si>
  <si>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</si>
  <si>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</si>
  <si>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</si>
  <si>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</si>
  <si>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</si>
  <si>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</si>
  <si>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</si>
  <si>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</si>
  <si>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</si>
  <si>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</si>
  <si>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</si>
  <si>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</si>
  <si>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</si>
  <si>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</si>
  <si>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</si>
  <si>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</si>
  <si>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</si>
  <si>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</si>
  <si>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</si>
  <si>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</si>
  <si>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</si>
  <si>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</si>
  <si>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</si>
  <si>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</si>
  <si>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</si>
  <si>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</si>
  <si>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</si>
  <si>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</si>
  <si>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</si>
  <si>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</si>
  <si>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</si>
  <si>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</si>
  <si>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</si>
  <si>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</si>
  <si>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</si>
  <si>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</si>
  <si>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</si>
  <si>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</si>
  <si>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</si>
  <si>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</si>
  <si>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</si>
  <si>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</si>
  <si>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</si>
  <si>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</si>
  <si>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</si>
  <si>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</si>
  <si>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</si>
  <si>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</si>
  <si>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</si>
  <si>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</si>
  <si>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</si>
  <si>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</si>
  <si>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</si>
  <si>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</si>
  <si>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</si>
  <si>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</si>
  <si>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</si>
  <si>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</si>
  <si>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</si>
  <si>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</si>
  <si>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</si>
  <si>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</si>
  <si>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</si>
  <si>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</si>
  <si>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</si>
  <si>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</si>
  <si>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</si>
  <si>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</si>
  <si>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</si>
  <si>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</si>
  <si>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</si>
  <si>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</si>
  <si>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</si>
  <si>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</si>
  <si>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</si>
  <si>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</si>
  <si>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</si>
  <si>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</si>
  <si>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</si>
  <si>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</si>
  <si>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</si>
  <si>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</si>
  <si>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</si>
  <si>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</si>
  <si>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</si>
  <si>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</si>
  <si>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</si>
  <si>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</si>
  <si>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</si>
  <si>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</si>
  <si>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</si>
  <si>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</si>
  <si>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Waikato District Health Board</t>
  </si>
  <si>
    <t>Dr Kevin Snee</t>
  </si>
  <si>
    <t>Communication</t>
  </si>
  <si>
    <t>Mobile phone and tablet monthly cost and usage</t>
  </si>
  <si>
    <t>n/a</t>
  </si>
  <si>
    <t>26/04/2021</t>
  </si>
  <si>
    <t>General Medical Council</t>
  </si>
  <si>
    <t>Membership fee</t>
  </si>
  <si>
    <t>Registration fee</t>
  </si>
  <si>
    <t>Hamilton</t>
  </si>
  <si>
    <t>11/08/2022</t>
  </si>
  <si>
    <t>Auckland</t>
  </si>
  <si>
    <t>Canterbury</t>
  </si>
  <si>
    <t>16/11/2021 - 17/11/2021</t>
  </si>
  <si>
    <t>Wellington</t>
  </si>
  <si>
    <t>25/03/2022</t>
  </si>
  <si>
    <t>23/09/2021</t>
  </si>
  <si>
    <t>1/07/2021 - 30/06/2022</t>
  </si>
  <si>
    <t>28/03/2022 - 31/03/2022</t>
  </si>
  <si>
    <t>Registration fees</t>
  </si>
  <si>
    <t>2/6/20222</t>
  </si>
  <si>
    <t>Framed picture &amp; Pounamu</t>
  </si>
  <si>
    <t>Iwi Maori Council</t>
  </si>
  <si>
    <t>26/06/22</t>
  </si>
  <si>
    <t>None</t>
  </si>
  <si>
    <t>Training - Institute of Directors - on line training</t>
  </si>
  <si>
    <t>Training - Institute of Directors - Chairing the Board</t>
  </si>
  <si>
    <t>Training - Institute of Directors - Leadership in the Boardroom</t>
  </si>
  <si>
    <t>Training - Institute of Directors - Audit &amp; Risk Committees</t>
  </si>
  <si>
    <t>11/3/2020 - 12/3/2020</t>
  </si>
  <si>
    <t>MOH Meeting/ASMS Bargaining/National DHB CES meeting</t>
  </si>
  <si>
    <t>Accommodation</t>
  </si>
  <si>
    <t>7/10/2020 - 8/10/2020</t>
  </si>
  <si>
    <t>National CE Meeting</t>
  </si>
  <si>
    <t>Parking</t>
  </si>
  <si>
    <t>10/11/2020 - 12/11/2020</t>
  </si>
  <si>
    <t>Taxi</t>
  </si>
  <si>
    <t>Meals</t>
  </si>
  <si>
    <t>10/2/2021 - 11/2/2021</t>
  </si>
  <si>
    <t>National DHB CE Meeting / Health &amp; Disability System Leadership Council</t>
  </si>
  <si>
    <t>17/02/2021</t>
  </si>
  <si>
    <t xml:space="preserve">Health Select Committee Hearing </t>
  </si>
  <si>
    <t xml:space="preserve">Airfare refund </t>
  </si>
  <si>
    <t>14/4/2021 - 15/4/2021</t>
  </si>
  <si>
    <t>06/05/2021 - 07/05/2021</t>
  </si>
  <si>
    <t>Te Manawa Taki CEO Meetings</t>
  </si>
  <si>
    <t>Rotorua</t>
  </si>
  <si>
    <t>11/5/2021 - 13/5/2021</t>
  </si>
  <si>
    <t>National CE/Chair/MoH Meeting</t>
  </si>
  <si>
    <t>10/6/2021</t>
  </si>
  <si>
    <t>National DHB Chief Executives Meeting</t>
  </si>
  <si>
    <t>07/07/2021 - 08/07/2021</t>
  </si>
  <si>
    <t>Air travel - amendment fees</t>
  </si>
  <si>
    <t>Taxis</t>
  </si>
  <si>
    <t>11/08/2021 - 12/08/2021</t>
  </si>
  <si>
    <t>National DHB Chief Executives &amp; CE/Chairs meetings</t>
  </si>
  <si>
    <t>Air travel</t>
  </si>
  <si>
    <t>22/09/2021 - 24/09/2021</t>
  </si>
  <si>
    <t>Institute of Directors Course - Leadership in the Boardroom - cancelled</t>
  </si>
  <si>
    <t>Air travel - cancellation fees</t>
  </si>
  <si>
    <t>01/11/2021 - 02/11/2021</t>
  </si>
  <si>
    <t>05/11/2021 - 09/11/2021</t>
  </si>
  <si>
    <t>ASMS Mediation</t>
  </si>
  <si>
    <t>14/11/2021 - 16/11/2021</t>
  </si>
  <si>
    <t>09/12/2021 - 10/12/2021</t>
  </si>
  <si>
    <t>National DHB Chief Executives and Chairs Meetings</t>
  </si>
  <si>
    <t>12/12/2021 - 13/12/2021</t>
  </si>
  <si>
    <t>16/02/2022 - 17/02/2022</t>
  </si>
  <si>
    <t>National DHB Meetings</t>
  </si>
  <si>
    <t>16/03/2022 - 18/03/2022</t>
  </si>
  <si>
    <t>National CE meeting</t>
  </si>
  <si>
    <t>21/03/2022 - 22/03/2022</t>
  </si>
  <si>
    <t>Institute of Directors Course - Leadership in the Boardroom</t>
  </si>
  <si>
    <t>24/03/2022 - 25/03/2022</t>
  </si>
  <si>
    <t>Institute of Directors Course - Digital Transformation Governance</t>
  </si>
  <si>
    <t>4/04/2022</t>
  </si>
  <si>
    <t>NZDF Lead Organisation Programme</t>
  </si>
  <si>
    <t>11/04/2022 - 12/04/2022</t>
  </si>
  <si>
    <t>ASMS Facilitation</t>
  </si>
  <si>
    <t>09/05/2022 - 12/05/2022</t>
  </si>
  <si>
    <t>Institute of Directors Course &amp; National CE Meeting</t>
  </si>
  <si>
    <t>15/06/2022 - 17/06/2022</t>
  </si>
  <si>
    <t>5/07/2022</t>
  </si>
  <si>
    <t>Health NZ Executive Leadership meeting</t>
  </si>
  <si>
    <t>27/06/2022 - 28/06/2022</t>
  </si>
  <si>
    <t>National Capacity Planning meeting</t>
  </si>
  <si>
    <t>10/08/2022 - 14/08/2022</t>
  </si>
  <si>
    <t>Institute of Directors Audit &amp; Risk Committees Conference</t>
  </si>
  <si>
    <t>Christchurch</t>
  </si>
  <si>
    <t>National DHB CE meeting/Pharmacy steering group meeting</t>
  </si>
  <si>
    <t>Training - Institute of Directors - Digital Transformation Governance</t>
  </si>
  <si>
    <t>Virtual</t>
  </si>
  <si>
    <t>1/2/2022 - 1/8/2022</t>
  </si>
  <si>
    <t>19/5/2022</t>
  </si>
  <si>
    <t>Institute of Directors</t>
  </si>
  <si>
    <t>5/11/2020 - 6/11/2020</t>
  </si>
  <si>
    <t>Te Manawa Taki Chief Executive Meetings</t>
  </si>
  <si>
    <t>New Plymouth</t>
  </si>
  <si>
    <t>no information to disclose</t>
  </si>
  <si>
    <t>Piri Hete-Wairau Te Reo Maori lessons - virtual</t>
  </si>
  <si>
    <t>Mark R Cawthorne - Executive Director Finance, Property &amp; Infrastructure, Procurement and Supply Chain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</si>
</sst>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1">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11" borderId="3" xfId="0" quotePrefix="1" applyNumberFormat="1" applyFont="1" applyFill="1" applyBorder="1" applyAlignment="1" applyProtection="1">
      <alignment vertical="center"/>
      <protection locked="0"/>
    </xf>
    <xf numFmtId="167" fontId="15" fillId="11" borderId="3" xfId="0" quotePrefix="1" applyNumberFormat="1" applyFont="1" applyFill="1" applyBorder="1" applyAlignment="1" applyProtection="1">
      <alignmen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zoomScaleNormal="100" workbookViewId="0">
      <selection activeCell="A27" sqref="A27"/>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B8" sqref="B8:F8"/>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4" t="s">
        <v>51</v>
      </c>
      <c r="B1" s="174"/>
      <c r="C1" s="174"/>
      <c r="D1" s="174"/>
      <c r="E1" s="174"/>
      <c r="F1" s="174"/>
      <c r="G1" s="46"/>
      <c r="H1" s="46"/>
      <c r="I1" s="46"/>
      <c r="J1" s="46"/>
      <c r="K1" s="46"/>
    </row>
    <row r="2" spans="1:11" ht="21" customHeight="1" x14ac:dyDescent="0.2">
      <c r="A2" s="4" t="s">
        <v>52</v>
      </c>
      <c r="B2" s="175" t="s">
        <v>169</v>
      </c>
      <c r="C2" s="175"/>
      <c r="D2" s="175"/>
      <c r="E2" s="175"/>
      <c r="F2" s="175"/>
      <c r="G2" s="46"/>
      <c r="H2" s="46"/>
      <c r="I2" s="46"/>
      <c r="J2" s="46"/>
      <c r="K2" s="46"/>
    </row>
    <row r="3" spans="1:11" ht="21" customHeight="1" x14ac:dyDescent="0.2">
      <c r="A3" s="4" t="s">
        <v>53</v>
      </c>
      <c r="B3" s="175" t="s">
        <v>170</v>
      </c>
      <c r="C3" s="175"/>
      <c r="D3" s="175"/>
      <c r="E3" s="175"/>
      <c r="F3" s="175"/>
      <c r="G3" s="46"/>
      <c r="H3" s="46"/>
      <c r="I3" s="46"/>
      <c r="J3" s="46"/>
      <c r="K3" s="46"/>
    </row>
    <row r="4" spans="1:11" ht="21" customHeight="1" x14ac:dyDescent="0.2">
      <c r="A4" s="4" t="s">
        <v>54</v>
      </c>
      <c r="B4" s="176">
        <v>44378</v>
      </c>
      <c r="C4" s="176"/>
      <c r="D4" s="176"/>
      <c r="E4" s="176"/>
      <c r="F4" s="176"/>
      <c r="G4" s="46"/>
      <c r="H4" s="46"/>
      <c r="I4" s="46"/>
      <c r="J4" s="46"/>
      <c r="K4" s="46"/>
    </row>
    <row r="5" spans="1:11" ht="21" customHeight="1" x14ac:dyDescent="0.2">
      <c r="A5" s="4" t="s">
        <v>55</v>
      </c>
      <c r="B5" s="176">
        <v>44742</v>
      </c>
      <c r="C5" s="176"/>
      <c r="D5" s="176"/>
      <c r="E5" s="176"/>
      <c r="F5" s="176"/>
      <c r="G5" s="46"/>
      <c r="H5" s="46"/>
      <c r="I5" s="46"/>
      <c r="J5" s="46"/>
      <c r="K5" s="46"/>
    </row>
    <row r="6" spans="1:11" ht="21" customHeight="1" x14ac:dyDescent="0.2">
      <c r="A6" s="4" t="s">
        <v>56</v>
      </c>
      <c r="B6" s="173" t="str">
        <f>IF(AND(Travel!B7&lt;&gt;A30,Hospitality!B7&lt;&gt;A30,'All other expenses'!B7&lt;&gt;A30,'Gifts and benefits'!B7&lt;&gt;A30),A31,IF(AND(Travel!B7=A30,Hospitality!B7=A30,'All other expenses'!B7=A30,'Gifts and benefits'!B7=A30),A33,A32))</f>
        <v>Data and totals checked on all sheets</v>
      </c>
      <c r="C6" s="173"/>
      <c r="D6" s="173"/>
      <c r="E6" s="173"/>
      <c r="F6" s="173"/>
      <c r="G6" s="34"/>
      <c r="H6" s="46"/>
      <c r="I6" s="46"/>
      <c r="J6" s="46"/>
      <c r="K6" s="46"/>
    </row>
    <row r="7" spans="1:11" ht="21" customHeight="1" x14ac:dyDescent="0.2">
      <c r="A7" s="4" t="s">
        <v>57</v>
      </c>
      <c r="B7" s="172" t="s">
        <v>89</v>
      </c>
      <c r="C7" s="172"/>
      <c r="D7" s="172"/>
      <c r="E7" s="172"/>
      <c r="F7" s="172"/>
      <c r="G7" s="34"/>
      <c r="H7" s="46"/>
      <c r="I7" s="46"/>
      <c r="J7" s="46"/>
      <c r="K7" s="46"/>
    </row>
    <row r="8" spans="1:11" ht="21" customHeight="1" x14ac:dyDescent="0.2">
      <c r="A8" s="4" t="s">
        <v>59</v>
      </c>
      <c r="B8" s="172" t="s">
        <v>269</v>
      </c>
      <c r="C8" s="172"/>
      <c r="D8" s="172"/>
      <c r="E8" s="172"/>
      <c r="F8" s="172"/>
      <c r="G8" s="34"/>
      <c r="H8" s="46"/>
      <c r="I8" s="46"/>
      <c r="J8" s="46"/>
      <c r="K8" s="46"/>
    </row>
    <row r="9" spans="1:11" ht="66.75" customHeight="1" x14ac:dyDescent="0.2">
      <c r="A9" s="171" t="s">
        <v>60</v>
      </c>
      <c r="B9" s="171"/>
      <c r="C9" s="171"/>
      <c r="D9" s="171"/>
      <c r="E9" s="171"/>
      <c r="F9" s="171"/>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11407.74608695652</v>
      </c>
      <c r="C11" s="102" t="str">
        <f>IF(Travel!B6="",A34,Travel!B6)</f>
        <v>Figures exclude GST</v>
      </c>
      <c r="D11" s="8"/>
      <c r="E11" s="10" t="s">
        <v>66</v>
      </c>
      <c r="F11" s="56">
        <f>'Gifts and benefits'!C25</f>
        <v>1</v>
      </c>
      <c r="G11" s="47"/>
      <c r="H11" s="47"/>
      <c r="I11" s="47"/>
      <c r="J11" s="47"/>
      <c r="K11" s="47"/>
    </row>
    <row r="12" spans="1:11" ht="27.75" customHeight="1" x14ac:dyDescent="0.2">
      <c r="A12" s="10" t="s">
        <v>24</v>
      </c>
      <c r="B12" s="94">
        <f>Hospitality!B25</f>
        <v>0</v>
      </c>
      <c r="C12" s="102" t="str">
        <f>IF(Hospitality!B6="",A34,Hospitality!B6)</f>
        <v>Not yet indicated</v>
      </c>
      <c r="D12" s="8"/>
      <c r="E12" s="10" t="s">
        <v>67</v>
      </c>
      <c r="F12" s="56">
        <f>'Gifts and benefits'!C26</f>
        <v>1</v>
      </c>
      <c r="G12" s="47"/>
      <c r="H12" s="47"/>
      <c r="I12" s="47"/>
      <c r="J12" s="47"/>
      <c r="K12" s="47"/>
    </row>
    <row r="13" spans="1:11" ht="27.75" customHeight="1" x14ac:dyDescent="0.2">
      <c r="A13" s="10" t="s">
        <v>68</v>
      </c>
      <c r="B13" s="94">
        <f>'All other expenses'!B25</f>
        <v>7353.0099999999993</v>
      </c>
      <c r="C13" s="102" t="str">
        <f>IF('All other expenses'!B6="",A34,'All other expenses'!B6)</f>
        <v>Figures exclude GST</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exclude GST</v>
      </c>
      <c r="D15" s="8"/>
      <c r="E15" s="8"/>
      <c r="F15" s="58"/>
      <c r="G15" s="46"/>
      <c r="H15" s="46"/>
      <c r="I15" s="46"/>
      <c r="J15" s="46"/>
      <c r="K15" s="46"/>
    </row>
    <row r="16" spans="1:11" ht="27.75" customHeight="1" x14ac:dyDescent="0.2">
      <c r="A16" s="11" t="s">
        <v>71</v>
      </c>
      <c r="B16" s="96">
        <f>Travel!B109</f>
        <v>11407.74608695652</v>
      </c>
      <c r="C16" s="104" t="str">
        <f>C11</f>
        <v>Figures exclude GST</v>
      </c>
      <c r="D16" s="59"/>
      <c r="E16" s="8"/>
      <c r="F16" s="60"/>
      <c r="G16" s="46"/>
      <c r="H16" s="46"/>
      <c r="I16" s="46"/>
      <c r="J16" s="46"/>
      <c r="K16" s="46"/>
    </row>
    <row r="17" spans="1:11" ht="27.75" customHeight="1" x14ac:dyDescent="0.2">
      <c r="A17" s="11" t="s">
        <v>72</v>
      </c>
      <c r="B17" s="96">
        <f>Travel!B124</f>
        <v>0</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COUNT(Travel!B26:B108)</f>
        <v>77</v>
      </c>
      <c r="C56" s="111"/>
      <c r="D56" s="111">
        <f>COUNTIF(Travel!D26:D108,"*")</f>
        <v>76</v>
      </c>
      <c r="E56" s="112"/>
      <c r="F56" s="112" t="b">
        <f>MIN(B56,D56)=MAX(B56,D56)</f>
        <v>0</v>
      </c>
    </row>
    <row r="57" spans="1:11" hidden="1" x14ac:dyDescent="0.2">
      <c r="A57" s="122"/>
      <c r="B57" s="111">
        <f>COUNT(Travel!B113:B123)</f>
        <v>0</v>
      </c>
      <c r="C57" s="111"/>
      <c r="D57" s="111">
        <f>COUNTIF(Travel!D113:D123,"*")</f>
        <v>0</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expenses'!B11:B24)</f>
        <v>10</v>
      </c>
      <c r="C59" s="112"/>
      <c r="D59" s="112">
        <f>COUNTIF('All other expenses'!D11:D24,"*")</f>
        <v>10</v>
      </c>
      <c r="E59" s="112"/>
      <c r="F59" s="112" t="b">
        <f>MIN(B59,D59)=MAX(B59,D59)</f>
        <v>1</v>
      </c>
    </row>
    <row r="60" spans="1:11" hidden="1" x14ac:dyDescent="0.2">
      <c r="A60" s="123" t="s">
        <v>108</v>
      </c>
      <c r="B60" s="113">
        <f>COUNTIF('Gifts and benefits'!B11:B24,"*")</f>
        <v>1</v>
      </c>
      <c r="C60" s="113">
        <f>COUNTIF('Gifts and benefits'!C11:C24,"*")</f>
        <v>1</v>
      </c>
      <c r="D60" s="113"/>
      <c r="E60" s="113">
        <f>COUNTA('Gifts and benefits'!E11:E24)</f>
        <v>1</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237"/>
  <sheetViews>
    <sheetView topLeftCell="A61" zoomScaleNormal="100" workbookViewId="0">
      <selection activeCell="C86" sqref="C86"/>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4" t="s">
        <v>109</v>
      </c>
      <c r="B1" s="174"/>
      <c r="C1" s="174"/>
      <c r="D1" s="174"/>
      <c r="E1" s="174"/>
      <c r="F1" s="46"/>
    </row>
    <row r="2" spans="1:6" ht="21" customHeight="1" x14ac:dyDescent="0.2">
      <c r="A2" s="4" t="s">
        <v>52</v>
      </c>
      <c r="B2" s="177" t="str">
        <f>'Summary and sign-off'!B2:F2</f>
        <v>Waikato District Health Board</v>
      </c>
      <c r="C2" s="177"/>
      <c r="D2" s="177"/>
      <c r="E2" s="177"/>
      <c r="F2" s="46"/>
    </row>
    <row r="3" spans="1:6" ht="21" customHeight="1" x14ac:dyDescent="0.2">
      <c r="A3" s="4" t="s">
        <v>110</v>
      </c>
      <c r="B3" s="177" t="str">
        <f>'Summary and sign-off'!B3:F3</f>
        <v>Dr Kevin Snee</v>
      </c>
      <c r="C3" s="177"/>
      <c r="D3" s="177"/>
      <c r="E3" s="177"/>
      <c r="F3" s="46"/>
    </row>
    <row r="4" spans="1:6" ht="21" customHeight="1" x14ac:dyDescent="0.2">
      <c r="A4" s="4" t="s">
        <v>111</v>
      </c>
      <c r="B4" s="177">
        <f>'Summary and sign-off'!B4:F4</f>
        <v>44378</v>
      </c>
      <c r="C4" s="177"/>
      <c r="D4" s="177"/>
      <c r="E4" s="177"/>
      <c r="F4" s="46"/>
    </row>
    <row r="5" spans="1:6" ht="21" customHeight="1" x14ac:dyDescent="0.2">
      <c r="A5" s="4" t="s">
        <v>112</v>
      </c>
      <c r="B5" s="177">
        <f>'Summary and sign-off'!B5:F5</f>
        <v>44742</v>
      </c>
      <c r="C5" s="177"/>
      <c r="D5" s="177"/>
      <c r="E5" s="177"/>
      <c r="F5" s="46"/>
    </row>
    <row r="6" spans="1:6" ht="21" customHeight="1" x14ac:dyDescent="0.2">
      <c r="A6" s="4" t="s">
        <v>113</v>
      </c>
      <c r="B6" s="172" t="s">
        <v>81</v>
      </c>
      <c r="C6" s="172"/>
      <c r="D6" s="172"/>
      <c r="E6" s="172"/>
      <c r="F6" s="46"/>
    </row>
    <row r="7" spans="1:6" ht="21" customHeight="1" x14ac:dyDescent="0.2">
      <c r="A7" s="4" t="s">
        <v>56</v>
      </c>
      <c r="B7" s="172" t="s">
        <v>83</v>
      </c>
      <c r="C7" s="172"/>
      <c r="D7" s="172"/>
      <c r="E7" s="172"/>
      <c r="F7" s="46"/>
    </row>
    <row r="8" spans="1:6" ht="36" customHeight="1" x14ac:dyDescent="0.2">
      <c r="A8" s="180" t="s">
        <v>114</v>
      </c>
      <c r="B8" s="181"/>
      <c r="C8" s="181"/>
      <c r="D8" s="181"/>
      <c r="E8" s="181"/>
      <c r="F8" s="22"/>
    </row>
    <row r="9" spans="1:6" ht="36" customHeight="1" x14ac:dyDescent="0.2">
      <c r="A9" s="182" t="s">
        <v>115</v>
      </c>
      <c r="B9" s="183"/>
      <c r="C9" s="183"/>
      <c r="D9" s="183"/>
      <c r="E9" s="183"/>
      <c r="F9" s="22"/>
    </row>
    <row r="10" spans="1:6" ht="24.75" customHeight="1" x14ac:dyDescent="0.2">
      <c r="A10" s="179" t="s">
        <v>116</v>
      </c>
      <c r="B10" s="184"/>
      <c r="C10" s="179"/>
      <c r="D10" s="179"/>
      <c r="E10" s="179"/>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t="s">
        <v>267</v>
      </c>
      <c r="B13" s="158"/>
      <c r="C13" s="159"/>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8" t="str">
        <f>IF('Summary and sign-off'!F55='Summary and sign-off'!F54,'Summary and sign-off'!A51,'Summary and sign-off'!A50)</f>
        <v>Check - each entry provides sufficient information</v>
      </c>
      <c r="E22" s="178"/>
      <c r="F22" s="46"/>
    </row>
    <row r="23" spans="1:6" ht="10.5" customHeight="1" x14ac:dyDescent="0.2">
      <c r="A23" s="27"/>
      <c r="B23" s="22"/>
      <c r="C23" s="27"/>
      <c r="D23" s="27"/>
      <c r="E23" s="27"/>
      <c r="F23" s="27"/>
    </row>
    <row r="24" spans="1:6" ht="24.75" customHeight="1" x14ac:dyDescent="0.2">
      <c r="A24" s="179" t="s">
        <v>123</v>
      </c>
      <c r="B24" s="179"/>
      <c r="C24" s="179"/>
      <c r="D24" s="179"/>
      <c r="E24" s="179"/>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t="s">
        <v>198</v>
      </c>
      <c r="B27" s="158">
        <v>86.956521739130437</v>
      </c>
      <c r="C27" s="159" t="s">
        <v>199</v>
      </c>
      <c r="D27" s="159" t="s">
        <v>200</v>
      </c>
      <c r="E27" s="160" t="s">
        <v>183</v>
      </c>
      <c r="F27" s="1"/>
    </row>
    <row r="28" spans="1:6" s="87" customFormat="1" x14ac:dyDescent="0.2">
      <c r="A28" s="157"/>
      <c r="B28" s="158">
        <v>9.1300000000000008</v>
      </c>
      <c r="C28" s="159"/>
      <c r="D28" s="159" t="s">
        <v>206</v>
      </c>
      <c r="E28" s="160"/>
      <c r="F28" s="1"/>
    </row>
    <row r="29" spans="1:6" s="87" customFormat="1" x14ac:dyDescent="0.2">
      <c r="A29" s="157" t="s">
        <v>201</v>
      </c>
      <c r="B29" s="158">
        <v>25.217391304347828</v>
      </c>
      <c r="C29" s="159" t="s">
        <v>202</v>
      </c>
      <c r="D29" s="159" t="s">
        <v>203</v>
      </c>
      <c r="E29" s="160" t="s">
        <v>183</v>
      </c>
      <c r="F29" s="1"/>
    </row>
    <row r="30" spans="1:6" s="87" customFormat="1" x14ac:dyDescent="0.2">
      <c r="A30" s="157" t="s">
        <v>264</v>
      </c>
      <c r="B30" s="158">
        <v>34.782608695652179</v>
      </c>
      <c r="C30" s="159" t="s">
        <v>265</v>
      </c>
      <c r="D30" s="159" t="s">
        <v>203</v>
      </c>
      <c r="E30" s="160" t="s">
        <v>266</v>
      </c>
      <c r="F30" s="1"/>
    </row>
    <row r="31" spans="1:6" s="87" customFormat="1" x14ac:dyDescent="0.2">
      <c r="A31" s="157" t="s">
        <v>204</v>
      </c>
      <c r="B31" s="158">
        <v>35.565217391304351</v>
      </c>
      <c r="C31" s="159" t="s">
        <v>258</v>
      </c>
      <c r="D31" s="159" t="s">
        <v>205</v>
      </c>
      <c r="E31" s="160" t="s">
        <v>183</v>
      </c>
      <c r="F31" s="1"/>
    </row>
    <row r="32" spans="1:6" s="87" customFormat="1" x14ac:dyDescent="0.2">
      <c r="A32" s="157"/>
      <c r="B32" s="158">
        <v>22.069565217391304</v>
      </c>
      <c r="C32" s="159"/>
      <c r="D32" s="159" t="s">
        <v>206</v>
      </c>
      <c r="E32" s="160"/>
      <c r="F32" s="1"/>
    </row>
    <row r="33" spans="1:6" s="87" customFormat="1" x14ac:dyDescent="0.2">
      <c r="A33" s="157" t="s">
        <v>207</v>
      </c>
      <c r="B33" s="158">
        <v>33.04347826086957</v>
      </c>
      <c r="C33" s="159" t="s">
        <v>208</v>
      </c>
      <c r="D33" s="159" t="s">
        <v>203</v>
      </c>
      <c r="E33" s="160" t="s">
        <v>183</v>
      </c>
      <c r="F33" s="1"/>
    </row>
    <row r="34" spans="1:6" s="87" customFormat="1" x14ac:dyDescent="0.2">
      <c r="A34" s="157" t="s">
        <v>209</v>
      </c>
      <c r="B34" s="158">
        <v>-287.17</v>
      </c>
      <c r="C34" s="159" t="s">
        <v>210</v>
      </c>
      <c r="D34" s="159" t="s">
        <v>211</v>
      </c>
      <c r="E34" s="160" t="s">
        <v>183</v>
      </c>
      <c r="F34" s="1"/>
    </row>
    <row r="35" spans="1:6" s="87" customFormat="1" x14ac:dyDescent="0.2">
      <c r="A35" s="157" t="s">
        <v>212</v>
      </c>
      <c r="B35" s="158">
        <v>59.130434782608702</v>
      </c>
      <c r="C35" s="159" t="s">
        <v>202</v>
      </c>
      <c r="D35" s="159" t="s">
        <v>206</v>
      </c>
      <c r="E35" s="160" t="s">
        <v>183</v>
      </c>
      <c r="F35" s="1"/>
    </row>
    <row r="36" spans="1:6" s="87" customFormat="1" x14ac:dyDescent="0.2">
      <c r="A36" s="157"/>
      <c r="B36" s="158">
        <v>25.217391304347828</v>
      </c>
      <c r="C36" s="159"/>
      <c r="D36" s="159" t="s">
        <v>203</v>
      </c>
      <c r="E36" s="160"/>
      <c r="F36" s="1"/>
    </row>
    <row r="37" spans="1:6" s="87" customFormat="1" x14ac:dyDescent="0.2">
      <c r="A37" s="157" t="s">
        <v>213</v>
      </c>
      <c r="B37" s="158">
        <v>88.7</v>
      </c>
      <c r="C37" s="159" t="s">
        <v>214</v>
      </c>
      <c r="D37" s="159" t="s">
        <v>200</v>
      </c>
      <c r="E37" s="160" t="s">
        <v>215</v>
      </c>
      <c r="F37" s="1"/>
    </row>
    <row r="38" spans="1:6" s="87" customFormat="1" x14ac:dyDescent="0.2">
      <c r="A38" s="157"/>
      <c r="B38" s="158">
        <v>24.53</v>
      </c>
      <c r="C38" s="159"/>
      <c r="D38" s="159" t="s">
        <v>206</v>
      </c>
      <c r="E38" s="160"/>
      <c r="F38" s="1"/>
    </row>
    <row r="39" spans="1:6" s="87" customFormat="1" x14ac:dyDescent="0.2">
      <c r="A39" s="157" t="s">
        <v>216</v>
      </c>
      <c r="B39" s="158">
        <v>50.434782608695656</v>
      </c>
      <c r="C39" s="159" t="s">
        <v>217</v>
      </c>
      <c r="D39" s="159" t="s">
        <v>203</v>
      </c>
      <c r="E39" s="160" t="s">
        <v>183</v>
      </c>
      <c r="F39" s="1"/>
    </row>
    <row r="40" spans="1:6" s="87" customFormat="1" x14ac:dyDescent="0.2">
      <c r="A40" s="157" t="s">
        <v>218</v>
      </c>
      <c r="B40" s="158">
        <v>-486.57</v>
      </c>
      <c r="C40" s="159" t="s">
        <v>219</v>
      </c>
      <c r="D40" s="159" t="s">
        <v>211</v>
      </c>
      <c r="E40" s="160" t="s">
        <v>183</v>
      </c>
      <c r="F40" s="1"/>
    </row>
    <row r="41" spans="1:6" s="87" customFormat="1" x14ac:dyDescent="0.2">
      <c r="A41" s="157" t="s">
        <v>220</v>
      </c>
      <c r="B41" s="158">
        <v>80.28</v>
      </c>
      <c r="C41" s="159" t="s">
        <v>219</v>
      </c>
      <c r="D41" s="159" t="s">
        <v>221</v>
      </c>
      <c r="E41" s="160" t="s">
        <v>183</v>
      </c>
      <c r="F41" s="1"/>
    </row>
    <row r="42" spans="1:6" s="87" customFormat="1" x14ac:dyDescent="0.2">
      <c r="A42" s="157"/>
      <c r="B42" s="158">
        <v>156.52000000000001</v>
      </c>
      <c r="C42" s="159"/>
      <c r="D42" s="159" t="s">
        <v>200</v>
      </c>
      <c r="E42" s="160"/>
      <c r="F42" s="1"/>
    </row>
    <row r="43" spans="1:6" s="87" customFormat="1" x14ac:dyDescent="0.2">
      <c r="A43" s="157"/>
      <c r="B43" s="158">
        <v>8.01</v>
      </c>
      <c r="C43" s="159"/>
      <c r="D43" s="159" t="s">
        <v>206</v>
      </c>
      <c r="E43" s="160"/>
      <c r="F43" s="1"/>
    </row>
    <row r="44" spans="1:6" s="87" customFormat="1" x14ac:dyDescent="0.2">
      <c r="A44" s="157"/>
      <c r="B44" s="158">
        <v>34.782608695652179</v>
      </c>
      <c r="C44" s="159"/>
      <c r="D44" s="159" t="s">
        <v>203</v>
      </c>
      <c r="E44" s="160"/>
      <c r="F44" s="1"/>
    </row>
    <row r="45" spans="1:6" s="87" customFormat="1" x14ac:dyDescent="0.2">
      <c r="A45" s="157"/>
      <c r="B45" s="158">
        <v>57.07</v>
      </c>
      <c r="C45" s="159"/>
      <c r="D45" s="159" t="s">
        <v>222</v>
      </c>
      <c r="E45" s="160"/>
      <c r="F45" s="1"/>
    </row>
    <row r="46" spans="1:6" s="87" customFormat="1" x14ac:dyDescent="0.2">
      <c r="A46" s="157" t="s">
        <v>223</v>
      </c>
      <c r="B46" s="158">
        <v>323.84000000000003</v>
      </c>
      <c r="C46" s="159" t="s">
        <v>224</v>
      </c>
      <c r="D46" s="159" t="s">
        <v>225</v>
      </c>
      <c r="E46" s="160" t="s">
        <v>183</v>
      </c>
      <c r="F46" s="1"/>
    </row>
    <row r="47" spans="1:6" s="87" customFormat="1" x14ac:dyDescent="0.2">
      <c r="A47" s="157"/>
      <c r="B47" s="158">
        <v>147.83000000000001</v>
      </c>
      <c r="C47" s="159"/>
      <c r="D47" s="159" t="s">
        <v>200</v>
      </c>
      <c r="E47" s="160"/>
      <c r="F47" s="1"/>
    </row>
    <row r="48" spans="1:6" s="87" customFormat="1" x14ac:dyDescent="0.2">
      <c r="A48" s="157"/>
      <c r="B48" s="158">
        <v>8.01</v>
      </c>
      <c r="C48" s="159"/>
      <c r="D48" s="159" t="s">
        <v>206</v>
      </c>
      <c r="E48" s="160"/>
      <c r="F48" s="1"/>
    </row>
    <row r="49" spans="1:6" s="87" customFormat="1" x14ac:dyDescent="0.2">
      <c r="A49" s="157"/>
      <c r="B49" s="158">
        <v>34.782608695652179</v>
      </c>
      <c r="C49" s="159"/>
      <c r="D49" s="159" t="s">
        <v>203</v>
      </c>
      <c r="E49" s="160"/>
      <c r="F49" s="1"/>
    </row>
    <row r="50" spans="1:6" s="87" customFormat="1" x14ac:dyDescent="0.2">
      <c r="A50" s="157"/>
      <c r="B50" s="158">
        <v>30.04</v>
      </c>
      <c r="C50" s="159"/>
      <c r="D50" s="159" t="s">
        <v>222</v>
      </c>
      <c r="E50" s="160"/>
      <c r="F50" s="1"/>
    </row>
    <row r="51" spans="1:6" s="87" customFormat="1" x14ac:dyDescent="0.2">
      <c r="A51" s="157" t="s">
        <v>226</v>
      </c>
      <c r="B51" s="158">
        <v>31.350000000000023</v>
      </c>
      <c r="C51" s="159" t="s">
        <v>227</v>
      </c>
      <c r="D51" s="159" t="s">
        <v>228</v>
      </c>
      <c r="E51" s="160" t="s">
        <v>183</v>
      </c>
      <c r="F51" s="1"/>
    </row>
    <row r="52" spans="1:6" s="87" customFormat="1" x14ac:dyDescent="0.2">
      <c r="A52" s="157" t="s">
        <v>229</v>
      </c>
      <c r="B52" s="158">
        <v>61.350000000000023</v>
      </c>
      <c r="C52" s="159" t="s">
        <v>227</v>
      </c>
      <c r="D52" s="159" t="s">
        <v>228</v>
      </c>
      <c r="E52" s="160" t="s">
        <v>183</v>
      </c>
      <c r="F52" s="1"/>
    </row>
    <row r="53" spans="1:6" s="87" customFormat="1" x14ac:dyDescent="0.2">
      <c r="A53" s="157" t="s">
        <v>230</v>
      </c>
      <c r="B53" s="158">
        <v>526.48</v>
      </c>
      <c r="C53" s="159" t="s">
        <v>231</v>
      </c>
      <c r="D53" s="159" t="s">
        <v>225</v>
      </c>
      <c r="E53" s="160" t="s">
        <v>183</v>
      </c>
      <c r="F53" s="1"/>
    </row>
    <row r="54" spans="1:6" s="87" customFormat="1" x14ac:dyDescent="0.2">
      <c r="A54" s="157"/>
      <c r="B54" s="158">
        <v>306.08434782608697</v>
      </c>
      <c r="C54" s="159"/>
      <c r="D54" s="159" t="s">
        <v>200</v>
      </c>
      <c r="E54" s="160"/>
      <c r="F54" s="1"/>
    </row>
    <row r="55" spans="1:6" s="87" customFormat="1" x14ac:dyDescent="0.2">
      <c r="A55" s="157"/>
      <c r="B55" s="158">
        <v>25.22</v>
      </c>
      <c r="C55" s="159"/>
      <c r="D55" s="159" t="s">
        <v>206</v>
      </c>
      <c r="E55" s="160"/>
      <c r="F55" s="1"/>
    </row>
    <row r="56" spans="1:6" s="87" customFormat="1" x14ac:dyDescent="0.2">
      <c r="A56" s="157"/>
      <c r="B56" s="158">
        <v>123.6613043478261</v>
      </c>
      <c r="C56" s="159"/>
      <c r="D56" s="159" t="s">
        <v>222</v>
      </c>
      <c r="E56" s="160"/>
      <c r="F56" s="1"/>
    </row>
    <row r="57" spans="1:6" s="87" customFormat="1" x14ac:dyDescent="0.2">
      <c r="A57" s="157" t="s">
        <v>232</v>
      </c>
      <c r="B57" s="158">
        <v>351.53000000000003</v>
      </c>
      <c r="C57" s="159" t="s">
        <v>231</v>
      </c>
      <c r="D57" s="159" t="s">
        <v>225</v>
      </c>
      <c r="E57" s="160" t="s">
        <v>183</v>
      </c>
      <c r="F57" s="1"/>
    </row>
    <row r="58" spans="1:6" s="87" customFormat="1" x14ac:dyDescent="0.2">
      <c r="A58" s="157"/>
      <c r="B58" s="158">
        <v>433.04</v>
      </c>
      <c r="C58" s="159"/>
      <c r="D58" s="159" t="s">
        <v>200</v>
      </c>
      <c r="E58" s="160"/>
      <c r="F58" s="1"/>
    </row>
    <row r="59" spans="1:6" s="87" customFormat="1" x14ac:dyDescent="0.2">
      <c r="A59" s="157"/>
      <c r="B59" s="158">
        <v>42.79</v>
      </c>
      <c r="C59" s="159"/>
      <c r="D59" s="159" t="s">
        <v>206</v>
      </c>
      <c r="E59" s="160"/>
      <c r="F59" s="1"/>
    </row>
    <row r="60" spans="1:6" s="87" customFormat="1" x14ac:dyDescent="0.2">
      <c r="A60" s="157"/>
      <c r="B60" s="158">
        <v>77.826086956521749</v>
      </c>
      <c r="C60" s="159"/>
      <c r="D60" s="159" t="s">
        <v>222</v>
      </c>
      <c r="E60" s="160"/>
      <c r="F60" s="1"/>
    </row>
    <row r="61" spans="1:6" s="87" customFormat="1" x14ac:dyDescent="0.2">
      <c r="A61" s="157" t="s">
        <v>233</v>
      </c>
      <c r="B61" s="158">
        <v>538.98</v>
      </c>
      <c r="C61" s="159" t="s">
        <v>234</v>
      </c>
      <c r="D61" s="159" t="s">
        <v>225</v>
      </c>
      <c r="E61" s="160" t="s">
        <v>183</v>
      </c>
      <c r="F61" s="1"/>
    </row>
    <row r="62" spans="1:6" s="87" customFormat="1" x14ac:dyDescent="0.2">
      <c r="A62" s="157"/>
      <c r="B62" s="158">
        <v>216.52</v>
      </c>
      <c r="C62" s="159"/>
      <c r="D62" s="159" t="s">
        <v>200</v>
      </c>
      <c r="E62" s="160"/>
      <c r="F62" s="1"/>
    </row>
    <row r="63" spans="1:6" s="87" customFormat="1" x14ac:dyDescent="0.2">
      <c r="A63" s="157"/>
      <c r="B63" s="158">
        <v>8.01</v>
      </c>
      <c r="C63" s="159"/>
      <c r="D63" s="159" t="s">
        <v>206</v>
      </c>
      <c r="E63" s="160"/>
      <c r="F63" s="1"/>
    </row>
    <row r="64" spans="1:6" s="87" customFormat="1" x14ac:dyDescent="0.2">
      <c r="A64" s="157"/>
      <c r="B64" s="158">
        <v>27.75</v>
      </c>
      <c r="C64" s="159"/>
      <c r="D64" s="159" t="s">
        <v>222</v>
      </c>
      <c r="E64" s="160"/>
      <c r="F64" s="1"/>
    </row>
    <row r="65" spans="1:6" s="87" customFormat="1" x14ac:dyDescent="0.2">
      <c r="A65" s="157" t="s">
        <v>235</v>
      </c>
      <c r="B65" s="158">
        <v>339.18</v>
      </c>
      <c r="C65" s="159" t="s">
        <v>231</v>
      </c>
      <c r="D65" s="159" t="s">
        <v>225</v>
      </c>
      <c r="E65" s="160" t="s">
        <v>183</v>
      </c>
      <c r="F65" s="1"/>
    </row>
    <row r="66" spans="1:6" s="87" customFormat="1" x14ac:dyDescent="0.2">
      <c r="A66" s="157"/>
      <c r="B66" s="158">
        <v>216.52</v>
      </c>
      <c r="C66" s="159"/>
      <c r="D66" s="159" t="s">
        <v>200</v>
      </c>
      <c r="E66" s="160"/>
      <c r="F66" s="1"/>
    </row>
    <row r="67" spans="1:6" s="87" customFormat="1" x14ac:dyDescent="0.2">
      <c r="A67" s="157"/>
      <c r="B67" s="158">
        <v>8.01</v>
      </c>
      <c r="C67" s="159"/>
      <c r="D67" s="159" t="s">
        <v>206</v>
      </c>
      <c r="E67" s="160"/>
      <c r="F67" s="1"/>
    </row>
    <row r="68" spans="1:6" s="87" customFormat="1" x14ac:dyDescent="0.2">
      <c r="A68" s="157"/>
      <c r="B68" s="158">
        <v>60.44</v>
      </c>
      <c r="C68" s="159"/>
      <c r="D68" s="159" t="s">
        <v>205</v>
      </c>
      <c r="E68" s="160"/>
      <c r="F68" s="1"/>
    </row>
    <row r="69" spans="1:6" s="87" customFormat="1" x14ac:dyDescent="0.2">
      <c r="A69" s="157"/>
      <c r="B69" s="158">
        <v>49.57</v>
      </c>
      <c r="C69" s="159"/>
      <c r="D69" s="159" t="s">
        <v>203</v>
      </c>
      <c r="E69" s="160"/>
      <c r="F69" s="1"/>
    </row>
    <row r="70" spans="1:6" s="87" customFormat="1" x14ac:dyDescent="0.2">
      <c r="A70" s="157" t="s">
        <v>236</v>
      </c>
      <c r="B70" s="158">
        <v>458.02</v>
      </c>
      <c r="C70" s="159" t="s">
        <v>237</v>
      </c>
      <c r="D70" s="159" t="s">
        <v>225</v>
      </c>
      <c r="E70" s="160" t="s">
        <v>183</v>
      </c>
      <c r="F70" s="1"/>
    </row>
    <row r="71" spans="1:6" s="87" customFormat="1" x14ac:dyDescent="0.2">
      <c r="A71" s="157"/>
      <c r="B71" s="158">
        <v>173.04</v>
      </c>
      <c r="C71" s="159"/>
      <c r="D71" s="159" t="s">
        <v>200</v>
      </c>
      <c r="E71" s="160"/>
      <c r="F71" s="1"/>
    </row>
    <row r="72" spans="1:6" s="87" customFormat="1" x14ac:dyDescent="0.2">
      <c r="A72" s="157"/>
      <c r="B72" s="158">
        <v>42.27</v>
      </c>
      <c r="C72" s="159"/>
      <c r="D72" s="159" t="s">
        <v>206</v>
      </c>
      <c r="E72" s="160"/>
      <c r="F72" s="1"/>
    </row>
    <row r="73" spans="1:6" s="87" customFormat="1" x14ac:dyDescent="0.2">
      <c r="A73" s="157"/>
      <c r="B73" s="158">
        <v>65.37</v>
      </c>
      <c r="C73" s="159"/>
      <c r="D73" s="159" t="s">
        <v>222</v>
      </c>
      <c r="E73" s="160"/>
      <c r="F73" s="1"/>
    </row>
    <row r="74" spans="1:6" s="87" customFormat="1" x14ac:dyDescent="0.2">
      <c r="A74" s="157" t="s">
        <v>238</v>
      </c>
      <c r="B74" s="158">
        <v>450.38</v>
      </c>
      <c r="C74" s="159" t="s">
        <v>239</v>
      </c>
      <c r="D74" s="159" t="s">
        <v>225</v>
      </c>
      <c r="E74" s="160" t="s">
        <v>183</v>
      </c>
      <c r="F74" s="1"/>
    </row>
    <row r="75" spans="1:6" s="87" customFormat="1" x14ac:dyDescent="0.2">
      <c r="A75" s="157"/>
      <c r="B75" s="158">
        <v>325.57</v>
      </c>
      <c r="C75" s="159"/>
      <c r="D75" s="159" t="s">
        <v>200</v>
      </c>
      <c r="E75" s="160"/>
      <c r="F75" s="1"/>
    </row>
    <row r="76" spans="1:6" s="87" customFormat="1" x14ac:dyDescent="0.2">
      <c r="A76" s="157"/>
      <c r="B76" s="158">
        <v>8.01</v>
      </c>
      <c r="C76" s="159"/>
      <c r="D76" s="159" t="s">
        <v>206</v>
      </c>
      <c r="E76" s="160"/>
      <c r="F76" s="1"/>
    </row>
    <row r="77" spans="1:6" s="87" customFormat="1" x14ac:dyDescent="0.2">
      <c r="A77" s="157"/>
      <c r="B77" s="158">
        <v>113.28608695652173</v>
      </c>
      <c r="C77" s="159"/>
      <c r="D77" s="159" t="s">
        <v>205</v>
      </c>
      <c r="E77" s="160"/>
      <c r="F77" s="1"/>
    </row>
    <row r="78" spans="1:6" s="87" customFormat="1" x14ac:dyDescent="0.2">
      <c r="A78" s="157"/>
      <c r="B78" s="158">
        <v>60.869565217391312</v>
      </c>
      <c r="C78" s="159"/>
      <c r="D78" s="159" t="s">
        <v>206</v>
      </c>
      <c r="E78" s="160"/>
      <c r="F78" s="1"/>
    </row>
    <row r="79" spans="1:6" s="87" customFormat="1" x14ac:dyDescent="0.2">
      <c r="A79" s="157" t="s">
        <v>240</v>
      </c>
      <c r="B79" s="158">
        <v>450.83000000000004</v>
      </c>
      <c r="C79" s="159" t="s">
        <v>241</v>
      </c>
      <c r="D79" s="159" t="s">
        <v>225</v>
      </c>
      <c r="E79" s="160" t="s">
        <v>183</v>
      </c>
      <c r="F79" s="1"/>
    </row>
    <row r="80" spans="1:6" s="87" customFormat="1" x14ac:dyDescent="0.2">
      <c r="A80" s="157"/>
      <c r="B80" s="158">
        <v>138.26</v>
      </c>
      <c r="C80" s="159"/>
      <c r="D80" s="159" t="s">
        <v>200</v>
      </c>
      <c r="E80" s="160"/>
      <c r="F80" s="1"/>
    </row>
    <row r="81" spans="1:6" s="87" customFormat="1" x14ac:dyDescent="0.2">
      <c r="A81" s="157"/>
      <c r="B81" s="158">
        <v>31.488260869565217</v>
      </c>
      <c r="C81" s="159"/>
      <c r="D81" s="159" t="s">
        <v>206</v>
      </c>
      <c r="E81" s="160"/>
      <c r="F81" s="1"/>
    </row>
    <row r="82" spans="1:6" s="87" customFormat="1" x14ac:dyDescent="0.2">
      <c r="A82" s="157" t="s">
        <v>242</v>
      </c>
      <c r="B82" s="158">
        <v>308.28000000000003</v>
      </c>
      <c r="C82" s="159" t="s">
        <v>243</v>
      </c>
      <c r="D82" s="159" t="s">
        <v>225</v>
      </c>
      <c r="E82" s="160" t="s">
        <v>180</v>
      </c>
      <c r="F82" s="1"/>
    </row>
    <row r="83" spans="1:6" s="87" customFormat="1" x14ac:dyDescent="0.2">
      <c r="A83" s="157"/>
      <c r="B83" s="158">
        <v>173.04</v>
      </c>
      <c r="C83" s="159"/>
      <c r="D83" s="159" t="s">
        <v>200</v>
      </c>
      <c r="E83" s="160"/>
      <c r="F83" s="1"/>
    </row>
    <row r="84" spans="1:6" s="87" customFormat="1" x14ac:dyDescent="0.2">
      <c r="A84" s="157"/>
      <c r="B84" s="158">
        <v>8.01</v>
      </c>
      <c r="C84" s="159"/>
      <c r="D84" s="159" t="s">
        <v>206</v>
      </c>
      <c r="E84" s="160"/>
      <c r="F84" s="1"/>
    </row>
    <row r="85" spans="1:6" s="87" customFormat="1" x14ac:dyDescent="0.2">
      <c r="A85" s="157"/>
      <c r="B85" s="158">
        <v>185.45</v>
      </c>
      <c r="C85" s="159"/>
      <c r="D85" s="159" t="s">
        <v>205</v>
      </c>
      <c r="E85" s="160"/>
      <c r="F85" s="1"/>
    </row>
    <row r="86" spans="1:6" s="87" customFormat="1" x14ac:dyDescent="0.2">
      <c r="A86" s="157" t="s">
        <v>244</v>
      </c>
      <c r="B86" s="158">
        <v>122.53</v>
      </c>
      <c r="C86" s="159" t="s">
        <v>245</v>
      </c>
      <c r="D86" s="159" t="s">
        <v>205</v>
      </c>
      <c r="E86" s="160" t="s">
        <v>183</v>
      </c>
      <c r="F86" s="1"/>
    </row>
    <row r="87" spans="1:6" s="87" customFormat="1" x14ac:dyDescent="0.2">
      <c r="A87" s="157" t="s">
        <v>246</v>
      </c>
      <c r="B87" s="158">
        <v>393.73</v>
      </c>
      <c r="C87" s="159" t="s">
        <v>247</v>
      </c>
      <c r="D87" s="159" t="s">
        <v>225</v>
      </c>
      <c r="E87" s="160" t="s">
        <v>183</v>
      </c>
      <c r="F87" s="1"/>
    </row>
    <row r="88" spans="1:6" s="87" customFormat="1" x14ac:dyDescent="0.2">
      <c r="A88" s="157"/>
      <c r="B88" s="158">
        <v>172.83</v>
      </c>
      <c r="C88" s="159"/>
      <c r="D88" s="159" t="s">
        <v>200</v>
      </c>
      <c r="E88" s="160"/>
      <c r="F88" s="1"/>
    </row>
    <row r="89" spans="1:6" s="87" customFormat="1" x14ac:dyDescent="0.2">
      <c r="A89" s="157"/>
      <c r="B89" s="158">
        <v>8.01</v>
      </c>
      <c r="C89" s="159"/>
      <c r="D89" s="159" t="s">
        <v>206</v>
      </c>
      <c r="E89" s="160"/>
      <c r="F89" s="1"/>
    </row>
    <row r="90" spans="1:6" s="87" customFormat="1" x14ac:dyDescent="0.2">
      <c r="A90" s="157"/>
      <c r="B90" s="158">
        <v>99.53</v>
      </c>
      <c r="C90" s="159"/>
      <c r="D90" s="159" t="s">
        <v>205</v>
      </c>
      <c r="E90" s="160"/>
      <c r="F90" s="1"/>
    </row>
    <row r="91" spans="1:6" s="87" customFormat="1" x14ac:dyDescent="0.2">
      <c r="A91" s="157" t="s">
        <v>248</v>
      </c>
      <c r="B91" s="158">
        <v>410.78000000000003</v>
      </c>
      <c r="C91" s="159" t="s">
        <v>249</v>
      </c>
      <c r="D91" s="159" t="s">
        <v>225</v>
      </c>
      <c r="E91" s="160" t="s">
        <v>183</v>
      </c>
      <c r="F91" s="1"/>
    </row>
    <row r="92" spans="1:6" s="87" customFormat="1" x14ac:dyDescent="0.2">
      <c r="A92" s="157"/>
      <c r="B92" s="158">
        <v>519.13</v>
      </c>
      <c r="C92" s="159"/>
      <c r="D92" s="159" t="s">
        <v>200</v>
      </c>
      <c r="E92" s="160"/>
      <c r="F92" s="1"/>
    </row>
    <row r="93" spans="1:6" s="87" customFormat="1" x14ac:dyDescent="0.2">
      <c r="A93" s="157"/>
      <c r="B93" s="158">
        <v>8.01</v>
      </c>
      <c r="C93" s="159"/>
      <c r="D93" s="159"/>
      <c r="E93" s="160"/>
      <c r="F93" s="1"/>
    </row>
    <row r="94" spans="1:6" s="87" customFormat="1" x14ac:dyDescent="0.2">
      <c r="A94" s="157"/>
      <c r="B94" s="158">
        <v>98.51</v>
      </c>
      <c r="C94" s="159"/>
      <c r="D94" s="159" t="s">
        <v>205</v>
      </c>
      <c r="E94" s="160"/>
      <c r="F94" s="1"/>
    </row>
    <row r="95" spans="1:6" s="87" customFormat="1" x14ac:dyDescent="0.2">
      <c r="A95" s="157" t="s">
        <v>250</v>
      </c>
      <c r="B95" s="158">
        <v>491.5</v>
      </c>
      <c r="C95" s="159" t="s">
        <v>239</v>
      </c>
      <c r="D95" s="159" t="s">
        <v>225</v>
      </c>
      <c r="E95" s="160" t="s">
        <v>183</v>
      </c>
      <c r="F95" s="1"/>
    </row>
    <row r="96" spans="1:6" s="87" customFormat="1" x14ac:dyDescent="0.2">
      <c r="A96" s="157"/>
      <c r="B96" s="158">
        <v>346.09</v>
      </c>
      <c r="C96" s="159"/>
      <c r="D96" s="159" t="s">
        <v>200</v>
      </c>
      <c r="E96" s="160"/>
      <c r="F96" s="1"/>
    </row>
    <row r="97" spans="1:6" s="87" customFormat="1" x14ac:dyDescent="0.2">
      <c r="A97" s="157"/>
      <c r="B97" s="158">
        <v>8.01</v>
      </c>
      <c r="C97" s="159"/>
      <c r="D97" s="159" t="s">
        <v>206</v>
      </c>
      <c r="E97" s="160"/>
      <c r="F97" s="1"/>
    </row>
    <row r="98" spans="1:6" s="87" customFormat="1" x14ac:dyDescent="0.2">
      <c r="A98" s="157" t="s">
        <v>251</v>
      </c>
      <c r="B98" s="158">
        <v>579.51</v>
      </c>
      <c r="C98" s="159" t="s">
        <v>252</v>
      </c>
      <c r="D98" s="159" t="s">
        <v>225</v>
      </c>
      <c r="E98" s="160" t="s">
        <v>180</v>
      </c>
      <c r="F98" s="1"/>
    </row>
    <row r="99" spans="1:6" s="87" customFormat="1" x14ac:dyDescent="0.2">
      <c r="A99" s="157" t="s">
        <v>253</v>
      </c>
      <c r="B99" s="158">
        <v>697.73</v>
      </c>
      <c r="C99" s="159" t="s">
        <v>254</v>
      </c>
      <c r="D99" s="159" t="s">
        <v>225</v>
      </c>
      <c r="E99" s="160" t="s">
        <v>183</v>
      </c>
      <c r="F99" s="1"/>
    </row>
    <row r="100" spans="1:6" s="87" customFormat="1" x14ac:dyDescent="0.2">
      <c r="A100" s="157"/>
      <c r="B100" s="158">
        <v>29.565217391304351</v>
      </c>
      <c r="C100" s="159"/>
      <c r="D100" s="159" t="s">
        <v>203</v>
      </c>
      <c r="E100" s="160"/>
      <c r="F100" s="1"/>
    </row>
    <row r="101" spans="1:6" s="87" customFormat="1" x14ac:dyDescent="0.2">
      <c r="A101" s="157"/>
      <c r="B101" s="158">
        <v>31.400000000000002</v>
      </c>
      <c r="C101" s="159"/>
      <c r="D101" s="159" t="s">
        <v>206</v>
      </c>
      <c r="E101" s="160"/>
      <c r="F101" s="1"/>
    </row>
    <row r="102" spans="1:6" s="87" customFormat="1" x14ac:dyDescent="0.2">
      <c r="A102" s="157"/>
      <c r="B102" s="158">
        <v>60.782608695652172</v>
      </c>
      <c r="C102" s="159"/>
      <c r="D102" s="159" t="s">
        <v>222</v>
      </c>
      <c r="E102" s="160"/>
      <c r="F102" s="1"/>
    </row>
    <row r="103" spans="1:6" s="87" customFormat="1" x14ac:dyDescent="0.2">
      <c r="A103" s="157" t="s">
        <v>255</v>
      </c>
      <c r="B103" s="158">
        <v>291.41000000000003</v>
      </c>
      <c r="C103" s="159" t="s">
        <v>256</v>
      </c>
      <c r="D103" s="159" t="s">
        <v>225</v>
      </c>
      <c r="E103" s="160" t="s">
        <v>257</v>
      </c>
      <c r="F103" s="1"/>
    </row>
    <row r="104" spans="1:6" s="87" customFormat="1" x14ac:dyDescent="0.2">
      <c r="A104" s="157"/>
      <c r="B104" s="158"/>
      <c r="C104" s="159"/>
      <c r="D104" s="159"/>
      <c r="E104" s="160"/>
      <c r="F104" s="1"/>
    </row>
    <row r="105" spans="1:6" s="87" customFormat="1" x14ac:dyDescent="0.2">
      <c r="A105" s="157"/>
      <c r="B105" s="158"/>
      <c r="C105" s="159"/>
      <c r="D105" s="159"/>
      <c r="E105" s="160"/>
      <c r="F105" s="1"/>
    </row>
    <row r="106" spans="1:6" s="87" customFormat="1" x14ac:dyDescent="0.2">
      <c r="A106" s="157"/>
      <c r="B106" s="158"/>
      <c r="C106" s="159"/>
      <c r="D106" s="159"/>
      <c r="E106" s="160"/>
      <c r="F106" s="1"/>
    </row>
    <row r="107" spans="1:6" s="87" customFormat="1" x14ac:dyDescent="0.2">
      <c r="A107" s="157"/>
      <c r="B107" s="158"/>
      <c r="C107" s="159"/>
      <c r="D107" s="159"/>
      <c r="E107" s="160"/>
      <c r="F107" s="1"/>
    </row>
    <row r="108" spans="1:6" s="87" customFormat="1" hidden="1" x14ac:dyDescent="0.2">
      <c r="A108" s="147"/>
      <c r="B108" s="148"/>
      <c r="C108" s="149"/>
      <c r="D108" s="149"/>
      <c r="E108" s="150"/>
      <c r="F108" s="1"/>
    </row>
    <row r="109" spans="1:6" ht="19.5" customHeight="1" x14ac:dyDescent="0.2">
      <c r="A109" s="107" t="s">
        <v>125</v>
      </c>
      <c r="B109" s="108">
        <f>SUM(B26:B108)</f>
        <v>11407.74608695652</v>
      </c>
      <c r="C109" s="168" t="str">
        <f>IF(SUBTOTAL(3,B26:B108)=SUBTOTAL(103,B26:B108),'Summary and sign-off'!$A$48,'Summary and sign-off'!$A$49)</f>
        <v>Check - there are no hidden rows with data</v>
      </c>
      <c r="D109" s="178" t="str">
        <f>IF('Summary and sign-off'!F56='Summary and sign-off'!F54,'Summary and sign-off'!A51,'Summary and sign-off'!A50)</f>
        <v>Not all lines have an entry for "Cost in NZ$" and "Type of expense"</v>
      </c>
      <c r="E109" s="178"/>
      <c r="F109" s="46"/>
    </row>
    <row r="110" spans="1:6" ht="10.5" customHeight="1" x14ac:dyDescent="0.2">
      <c r="A110" s="27"/>
      <c r="B110" s="22"/>
      <c r="C110" s="27"/>
      <c r="D110" s="27"/>
      <c r="E110" s="27"/>
      <c r="F110" s="27"/>
    </row>
    <row r="111" spans="1:6" ht="24.75" customHeight="1" x14ac:dyDescent="0.2">
      <c r="A111" s="179" t="s">
        <v>126</v>
      </c>
      <c r="B111" s="179"/>
      <c r="C111" s="179"/>
      <c r="D111" s="179"/>
      <c r="E111" s="179"/>
      <c r="F111" s="46"/>
    </row>
    <row r="112" spans="1:6" ht="27" customHeight="1" x14ac:dyDescent="0.2">
      <c r="A112" s="35" t="s">
        <v>117</v>
      </c>
      <c r="B112" s="35" t="s">
        <v>62</v>
      </c>
      <c r="C112" s="35" t="s">
        <v>127</v>
      </c>
      <c r="D112" s="35" t="s">
        <v>128</v>
      </c>
      <c r="E112" s="35" t="s">
        <v>121</v>
      </c>
      <c r="F112" s="49"/>
    </row>
    <row r="113" spans="1:6" s="87" customFormat="1" hidden="1" x14ac:dyDescent="0.2">
      <c r="A113" s="133"/>
      <c r="B113" s="134"/>
      <c r="C113" s="135"/>
      <c r="D113" s="135"/>
      <c r="E113" s="136"/>
      <c r="F113" s="1"/>
    </row>
    <row r="114" spans="1:6" s="87" customFormat="1" x14ac:dyDescent="0.2">
      <c r="A114" s="157" t="s">
        <v>267</v>
      </c>
      <c r="B114" s="158"/>
      <c r="C114" s="159"/>
      <c r="D114" s="159"/>
      <c r="E114" s="160"/>
      <c r="F114" s="1"/>
    </row>
    <row r="115" spans="1:6" s="87" customFormat="1" x14ac:dyDescent="0.2">
      <c r="A115" s="157"/>
      <c r="B115" s="158"/>
      <c r="C115" s="159"/>
      <c r="D115" s="159"/>
      <c r="E115" s="160"/>
      <c r="F115" s="1"/>
    </row>
    <row r="116" spans="1:6" s="87" customFormat="1" x14ac:dyDescent="0.2">
      <c r="A116" s="157"/>
      <c r="B116" s="158"/>
      <c r="C116" s="159"/>
      <c r="D116" s="159"/>
      <c r="E116" s="160"/>
      <c r="F116" s="1"/>
    </row>
    <row r="117" spans="1:6" s="87" customFormat="1" x14ac:dyDescent="0.2">
      <c r="A117" s="157"/>
      <c r="B117" s="158"/>
      <c r="C117" s="159"/>
      <c r="D117" s="159"/>
      <c r="E117" s="160"/>
      <c r="F117" s="1"/>
    </row>
    <row r="118" spans="1:6" s="87" customFormat="1" x14ac:dyDescent="0.2">
      <c r="A118" s="157"/>
      <c r="B118" s="158"/>
      <c r="C118" s="159"/>
      <c r="D118" s="159"/>
      <c r="E118" s="160"/>
      <c r="F118" s="1"/>
    </row>
    <row r="119" spans="1:6" s="87" customFormat="1" x14ac:dyDescent="0.2">
      <c r="A119" s="157"/>
      <c r="B119" s="158"/>
      <c r="C119" s="159"/>
      <c r="D119" s="159"/>
      <c r="E119" s="160"/>
      <c r="F119" s="1"/>
    </row>
    <row r="120" spans="1:6" s="87" customFormat="1" x14ac:dyDescent="0.2">
      <c r="A120" s="157"/>
      <c r="B120" s="158"/>
      <c r="C120" s="159"/>
      <c r="D120" s="159"/>
      <c r="E120" s="160"/>
      <c r="F120" s="1"/>
    </row>
    <row r="121" spans="1:6" s="87" customFormat="1" x14ac:dyDescent="0.2">
      <c r="A121" s="157"/>
      <c r="B121" s="158"/>
      <c r="C121" s="159"/>
      <c r="D121" s="159"/>
      <c r="E121" s="160"/>
      <c r="F121" s="1"/>
    </row>
    <row r="122" spans="1:6" s="87" customFormat="1" x14ac:dyDescent="0.2">
      <c r="A122" s="157"/>
      <c r="B122" s="158"/>
      <c r="C122" s="159"/>
      <c r="D122" s="159"/>
      <c r="E122" s="160"/>
      <c r="F122" s="1"/>
    </row>
    <row r="123" spans="1:6" s="87" customFormat="1" hidden="1" x14ac:dyDescent="0.2">
      <c r="A123" s="133"/>
      <c r="B123" s="134"/>
      <c r="C123" s="135"/>
      <c r="D123" s="135"/>
      <c r="E123" s="136"/>
      <c r="F123" s="1"/>
    </row>
    <row r="124" spans="1:6" ht="19.5" customHeight="1" x14ac:dyDescent="0.2">
      <c r="A124" s="107" t="s">
        <v>129</v>
      </c>
      <c r="B124" s="108">
        <f>SUM(B113:B123)</f>
        <v>0</v>
      </c>
      <c r="C124" s="168" t="str">
        <f>IF(SUBTOTAL(3,B113:B123)=SUBTOTAL(103,B113:B123),'Summary and sign-off'!$A$48,'Summary and sign-off'!$A$49)</f>
        <v>Check - there are no hidden rows with data</v>
      </c>
      <c r="D124" s="178" t="str">
        <f>IF('Summary and sign-off'!F57='Summary and sign-off'!F54,'Summary and sign-off'!A51,'Summary and sign-off'!A50)</f>
        <v>Check - each entry provides sufficient information</v>
      </c>
      <c r="E124" s="178"/>
      <c r="F124" s="46"/>
    </row>
    <row r="125" spans="1:6" ht="10.5" customHeight="1" x14ac:dyDescent="0.2">
      <c r="A125" s="27"/>
      <c r="B125" s="92"/>
      <c r="C125" s="22"/>
      <c r="D125" s="27"/>
      <c r="E125" s="27"/>
      <c r="F125" s="27"/>
    </row>
    <row r="126" spans="1:6" ht="34.5" customHeight="1" x14ac:dyDescent="0.2">
      <c r="A126" s="50" t="s">
        <v>130</v>
      </c>
      <c r="B126" s="93">
        <f>B22+B109+B124</f>
        <v>11407.74608695652</v>
      </c>
      <c r="C126" s="51"/>
      <c r="D126" s="51"/>
      <c r="E126" s="51"/>
      <c r="F126" s="26"/>
    </row>
    <row r="127" spans="1:6" x14ac:dyDescent="0.2">
      <c r="A127" s="27"/>
      <c r="B127" s="22"/>
      <c r="C127" s="27"/>
      <c r="D127" s="27"/>
      <c r="E127" s="27"/>
      <c r="F127" s="27"/>
    </row>
    <row r="128" spans="1:6" x14ac:dyDescent="0.2">
      <c r="A128" s="52" t="s">
        <v>73</v>
      </c>
      <c r="B128" s="25"/>
      <c r="C128" s="26"/>
      <c r="D128" s="26"/>
      <c r="E128" s="26"/>
      <c r="F128" s="27"/>
    </row>
    <row r="129" spans="1:6" ht="12.6" customHeight="1" x14ac:dyDescent="0.2">
      <c r="A129" s="23" t="s">
        <v>131</v>
      </c>
      <c r="B129" s="53"/>
      <c r="C129" s="53"/>
      <c r="D129" s="32"/>
      <c r="E129" s="32"/>
      <c r="F129" s="27"/>
    </row>
    <row r="130" spans="1:6" ht="12.95" customHeight="1" x14ac:dyDescent="0.2">
      <c r="A130" s="31" t="s">
        <v>132</v>
      </c>
      <c r="B130" s="27"/>
      <c r="C130" s="32"/>
      <c r="D130" s="27"/>
      <c r="E130" s="32"/>
      <c r="F130" s="27"/>
    </row>
    <row r="131" spans="1:6" x14ac:dyDescent="0.2">
      <c r="A131" s="31" t="s">
        <v>133</v>
      </c>
      <c r="B131" s="32"/>
      <c r="C131" s="32"/>
      <c r="D131" s="32"/>
      <c r="E131" s="54"/>
      <c r="F131" s="46"/>
    </row>
    <row r="132" spans="1:6" x14ac:dyDescent="0.2">
      <c r="A132" s="23" t="s">
        <v>79</v>
      </c>
      <c r="B132" s="25"/>
      <c r="C132" s="26"/>
      <c r="D132" s="26"/>
      <c r="E132" s="26"/>
      <c r="F132" s="27"/>
    </row>
    <row r="133" spans="1:6" ht="12.95" customHeight="1" x14ac:dyDescent="0.2">
      <c r="A133" s="31" t="s">
        <v>134</v>
      </c>
      <c r="B133" s="27"/>
      <c r="C133" s="32"/>
      <c r="D133" s="27"/>
      <c r="E133" s="32"/>
      <c r="F133" s="27"/>
    </row>
    <row r="134" spans="1:6" x14ac:dyDescent="0.2">
      <c r="A134" s="31" t="s">
        <v>135</v>
      </c>
      <c r="B134" s="32"/>
      <c r="C134" s="32"/>
      <c r="D134" s="32"/>
      <c r="E134" s="54"/>
      <c r="F134" s="46"/>
    </row>
    <row r="135" spans="1:6" x14ac:dyDescent="0.2">
      <c r="A135" s="36" t="s">
        <v>136</v>
      </c>
      <c r="B135" s="36"/>
      <c r="C135" s="36"/>
      <c r="D135" s="36"/>
      <c r="E135" s="54"/>
      <c r="F135" s="46"/>
    </row>
    <row r="136" spans="1:6" x14ac:dyDescent="0.2">
      <c r="A136" s="40"/>
      <c r="B136" s="27"/>
      <c r="C136" s="27"/>
      <c r="D136" s="27"/>
      <c r="E136" s="46"/>
      <c r="F136" s="46"/>
    </row>
    <row r="137" spans="1:6" hidden="1" x14ac:dyDescent="0.2">
      <c r="A137" s="40"/>
      <c r="B137" s="27"/>
      <c r="C137" s="27"/>
      <c r="D137" s="27"/>
      <c r="E137" s="46"/>
      <c r="F137" s="46"/>
    </row>
    <row r="138" spans="1:6" hidden="1" x14ac:dyDescent="0.2"/>
    <row r="139" spans="1:6" hidden="1" x14ac:dyDescent="0.2"/>
    <row r="140" spans="1:6" hidden="1" x14ac:dyDescent="0.2"/>
    <row r="141" spans="1:6" hidden="1" x14ac:dyDescent="0.2"/>
    <row r="142" spans="1:6" ht="12.75" hidden="1" customHeight="1" x14ac:dyDescent="0.2"/>
    <row r="143" spans="1:6" hidden="1" x14ac:dyDescent="0.2"/>
    <row r="144" spans="1:6" hidden="1" x14ac:dyDescent="0.2"/>
    <row r="145" spans="1:6" hidden="1" x14ac:dyDescent="0.2">
      <c r="A145" s="55"/>
      <c r="B145" s="46"/>
      <c r="C145" s="46"/>
      <c r="D145" s="46"/>
      <c r="E145" s="46"/>
      <c r="F145" s="46"/>
    </row>
    <row r="146" spans="1:6" hidden="1" x14ac:dyDescent="0.2">
      <c r="A146" s="55"/>
      <c r="B146" s="46"/>
      <c r="C146" s="46"/>
      <c r="D146" s="46"/>
      <c r="E146" s="46"/>
      <c r="F146" s="46"/>
    </row>
    <row r="147" spans="1:6" hidden="1" x14ac:dyDescent="0.2">
      <c r="A147" s="55"/>
      <c r="B147" s="46"/>
      <c r="C147" s="46"/>
      <c r="D147" s="46"/>
      <c r="E147" s="46"/>
      <c r="F147" s="46"/>
    </row>
    <row r="148" spans="1:6" hidden="1" x14ac:dyDescent="0.2">
      <c r="A148" s="55"/>
      <c r="B148" s="46"/>
      <c r="C148" s="46"/>
      <c r="D148" s="46"/>
      <c r="E148" s="46"/>
      <c r="F148" s="46"/>
    </row>
    <row r="149" spans="1:6" hidden="1" x14ac:dyDescent="0.2">
      <c r="A149" s="55"/>
      <c r="B149" s="46"/>
      <c r="C149" s="46"/>
      <c r="D149" s="46"/>
      <c r="E149" s="46"/>
      <c r="F149" s="46"/>
    </row>
    <row r="150" spans="1:6" hidden="1" x14ac:dyDescent="0.2"/>
    <row r="151" spans="1:6" hidden="1" x14ac:dyDescent="0.2"/>
    <row r="152" spans="1:6" hidden="1" x14ac:dyDescent="0.2"/>
    <row r="153" spans="1:6" hidden="1" x14ac:dyDescent="0.2"/>
    <row r="154" spans="1:6" hidden="1" x14ac:dyDescent="0.2"/>
    <row r="155" spans="1:6" hidden="1" x14ac:dyDescent="0.2"/>
    <row r="156" spans="1:6" hidden="1" x14ac:dyDescent="0.2"/>
    <row r="157" spans="1:6" hidden="1" x14ac:dyDescent="0.2"/>
    <row r="158" spans="1:6" x14ac:dyDescent="0.2"/>
    <row r="159" spans="1:6" x14ac:dyDescent="0.2"/>
    <row r="160" spans="1:6"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sheetData>
  <sheetProtection sheet="1" formatCells="0" formatRows="0" insertColumns="0" insertRows="0" deleteRows="0"/>
  <mergeCells count="15">
    <mergeCell ref="B7:E7"/>
    <mergeCell ref="B5:E5"/>
    <mergeCell ref="D124:E124"/>
    <mergeCell ref="A1:E1"/>
    <mergeCell ref="A24:E24"/>
    <mergeCell ref="A111:E111"/>
    <mergeCell ref="B2:E2"/>
    <mergeCell ref="B3:E3"/>
    <mergeCell ref="B4:E4"/>
    <mergeCell ref="A8:E8"/>
    <mergeCell ref="A9:E9"/>
    <mergeCell ref="B6:E6"/>
    <mergeCell ref="D22:E22"/>
    <mergeCell ref="D109:E10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A99 A107:A108 A12 A21 A113:A119 A123">
      <formula1>$B$4</formula1>
      <formula2>$B$5</formula2>
    </dataValidation>
    <dataValidation allowBlank="1" showInputMessage="1" showErrorMessage="1" prompt="Insert additional rows as needed:_x000a_- 'right click' on a row number (left of screen)_x000a_- select 'Insert' (this will insert a row above it)" sqref="A112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100:A106 A120:A122">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B26:B108 B12:B21 B113:B123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4" t="s">
        <v>109</v>
      </c>
      <c r="B1" s="174"/>
      <c r="C1" s="174"/>
      <c r="D1" s="174"/>
      <c r="E1" s="174"/>
      <c r="F1" s="38"/>
    </row>
    <row r="2" spans="1:6" ht="21" customHeight="1" x14ac:dyDescent="0.2">
      <c r="A2" s="4" t="s">
        <v>52</v>
      </c>
      <c r="B2" s="177" t="str">
        <f>'Summary and sign-off'!B2:F2</f>
        <v>Waikato District Health Board</v>
      </c>
      <c r="C2" s="177"/>
      <c r="D2" s="177"/>
      <c r="E2" s="177"/>
      <c r="F2" s="38"/>
    </row>
    <row r="3" spans="1:6" ht="21" customHeight="1" x14ac:dyDescent="0.2">
      <c r="A3" s="4" t="s">
        <v>110</v>
      </c>
      <c r="B3" s="177" t="str">
        <f>'Summary and sign-off'!B3:F3</f>
        <v>Dr Kevin Snee</v>
      </c>
      <c r="C3" s="177"/>
      <c r="D3" s="177"/>
      <c r="E3" s="177"/>
      <c r="F3" s="38"/>
    </row>
    <row r="4" spans="1:6" ht="21" customHeight="1" x14ac:dyDescent="0.2">
      <c r="A4" s="4" t="s">
        <v>111</v>
      </c>
      <c r="B4" s="177">
        <f>'Summary and sign-off'!B4:F4</f>
        <v>44378</v>
      </c>
      <c r="C4" s="177"/>
      <c r="D4" s="177"/>
      <c r="E4" s="177"/>
      <c r="F4" s="38"/>
    </row>
    <row r="5" spans="1:6" ht="21" customHeight="1" x14ac:dyDescent="0.2">
      <c r="A5" s="4" t="s">
        <v>112</v>
      </c>
      <c r="B5" s="177">
        <f>'Summary and sign-off'!B5:F5</f>
        <v>44742</v>
      </c>
      <c r="C5" s="177"/>
      <c r="D5" s="177"/>
      <c r="E5" s="177"/>
      <c r="F5" s="38"/>
    </row>
    <row r="6" spans="1:6" ht="21" customHeight="1" x14ac:dyDescent="0.2">
      <c r="A6" s="4" t="s">
        <v>113</v>
      </c>
      <c r="B6" s="172"/>
      <c r="C6" s="172"/>
      <c r="D6" s="172"/>
      <c r="E6" s="172"/>
      <c r="F6" s="38"/>
    </row>
    <row r="7" spans="1:6" ht="21" customHeight="1" x14ac:dyDescent="0.2">
      <c r="A7" s="4" t="s">
        <v>56</v>
      </c>
      <c r="B7" s="172" t="s">
        <v>83</v>
      </c>
      <c r="C7" s="172"/>
      <c r="D7" s="172"/>
      <c r="E7" s="172"/>
      <c r="F7" s="38"/>
    </row>
    <row r="8" spans="1:6" ht="35.25" customHeight="1" x14ac:dyDescent="0.25">
      <c r="A8" s="187" t="s">
        <v>137</v>
      </c>
      <c r="B8" s="187"/>
      <c r="C8" s="188"/>
      <c r="D8" s="188"/>
      <c r="E8" s="188"/>
      <c r="F8" s="42"/>
    </row>
    <row r="9" spans="1:6" ht="35.25" customHeight="1" x14ac:dyDescent="0.25">
      <c r="A9" s="185" t="s">
        <v>138</v>
      </c>
      <c r="B9" s="186"/>
      <c r="C9" s="186"/>
      <c r="D9" s="186"/>
      <c r="E9" s="186"/>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t="s">
        <v>193</v>
      </c>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8" t="str">
        <f>IF('Summary and sign-off'!F58='Summary and sign-off'!F54,'Summary and sign-off'!A51,'Summary and sign-off'!A50)</f>
        <v>Check - each entry provides sufficient information</v>
      </c>
      <c r="E25" s="178"/>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3"/>
  <sheetViews>
    <sheetView topLeftCell="A4" zoomScaleNormal="100" workbookViewId="0">
      <selection activeCell="C32" sqref="C32"/>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4" t="s">
        <v>109</v>
      </c>
      <c r="B1" s="174"/>
      <c r="C1" s="174"/>
      <c r="D1" s="174"/>
      <c r="E1" s="174"/>
      <c r="F1" s="24"/>
    </row>
    <row r="2" spans="1:6" ht="21" customHeight="1" x14ac:dyDescent="0.2">
      <c r="A2" s="4" t="s">
        <v>52</v>
      </c>
      <c r="B2" s="177" t="str">
        <f>'Summary and sign-off'!B2:F2</f>
        <v>Waikato District Health Board</v>
      </c>
      <c r="C2" s="177"/>
      <c r="D2" s="177"/>
      <c r="E2" s="177"/>
      <c r="F2" s="24"/>
    </row>
    <row r="3" spans="1:6" ht="21" customHeight="1" x14ac:dyDescent="0.2">
      <c r="A3" s="4" t="s">
        <v>110</v>
      </c>
      <c r="B3" s="177" t="str">
        <f>'Summary and sign-off'!B3:F3</f>
        <v>Dr Kevin Snee</v>
      </c>
      <c r="C3" s="177"/>
      <c r="D3" s="177"/>
      <c r="E3" s="177"/>
      <c r="F3" s="24"/>
    </row>
    <row r="4" spans="1:6" ht="21" customHeight="1" x14ac:dyDescent="0.2">
      <c r="A4" s="4" t="s">
        <v>111</v>
      </c>
      <c r="B4" s="177">
        <f>'Summary and sign-off'!B4:F4</f>
        <v>44378</v>
      </c>
      <c r="C4" s="177"/>
      <c r="D4" s="177"/>
      <c r="E4" s="177"/>
      <c r="F4" s="24"/>
    </row>
    <row r="5" spans="1:6" ht="21" customHeight="1" x14ac:dyDescent="0.2">
      <c r="A5" s="4" t="s">
        <v>112</v>
      </c>
      <c r="B5" s="177">
        <f>'Summary and sign-off'!B5:F5</f>
        <v>44742</v>
      </c>
      <c r="C5" s="177"/>
      <c r="D5" s="177"/>
      <c r="E5" s="177"/>
      <c r="F5" s="24"/>
    </row>
    <row r="6" spans="1:6" ht="21" customHeight="1" x14ac:dyDescent="0.2">
      <c r="A6" s="4" t="s">
        <v>113</v>
      </c>
      <c r="B6" s="172" t="s">
        <v>81</v>
      </c>
      <c r="C6" s="172"/>
      <c r="D6" s="172"/>
      <c r="E6" s="172"/>
      <c r="F6" s="34"/>
    </row>
    <row r="7" spans="1:6" ht="21" customHeight="1" x14ac:dyDescent="0.2">
      <c r="A7" s="4" t="s">
        <v>56</v>
      </c>
      <c r="B7" s="172" t="s">
        <v>83</v>
      </c>
      <c r="C7" s="172"/>
      <c r="D7" s="172"/>
      <c r="E7" s="172"/>
      <c r="F7" s="34"/>
    </row>
    <row r="8" spans="1:6" ht="35.25" customHeight="1" x14ac:dyDescent="0.2">
      <c r="A8" s="181" t="s">
        <v>147</v>
      </c>
      <c r="B8" s="181"/>
      <c r="C8" s="188"/>
      <c r="D8" s="188"/>
      <c r="E8" s="188"/>
      <c r="F8" s="24"/>
    </row>
    <row r="9" spans="1:6" ht="35.25" customHeight="1" x14ac:dyDescent="0.2">
      <c r="A9" s="189" t="s">
        <v>148</v>
      </c>
      <c r="B9" s="190"/>
      <c r="C9" s="190"/>
      <c r="D9" s="190"/>
      <c r="E9" s="190"/>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t="s">
        <v>186</v>
      </c>
      <c r="B12" s="158">
        <v>437.54</v>
      </c>
      <c r="C12" s="162" t="s">
        <v>171</v>
      </c>
      <c r="D12" s="162" t="s">
        <v>172</v>
      </c>
      <c r="E12" s="163" t="s">
        <v>173</v>
      </c>
      <c r="F12" s="3"/>
    </row>
    <row r="13" spans="1:6" s="87" customFormat="1" x14ac:dyDescent="0.2">
      <c r="A13" s="169" t="s">
        <v>174</v>
      </c>
      <c r="B13" s="158">
        <v>287.86</v>
      </c>
      <c r="C13" s="162" t="s">
        <v>175</v>
      </c>
      <c r="D13" s="162" t="s">
        <v>176</v>
      </c>
      <c r="E13" s="163" t="s">
        <v>173</v>
      </c>
      <c r="F13" s="3"/>
    </row>
    <row r="14" spans="1:6" s="87" customFormat="1" x14ac:dyDescent="0.2">
      <c r="A14" s="169" t="s">
        <v>184</v>
      </c>
      <c r="B14" s="158">
        <v>800</v>
      </c>
      <c r="C14" s="162" t="s">
        <v>259</v>
      </c>
      <c r="D14" s="162" t="s">
        <v>177</v>
      </c>
      <c r="E14" s="163" t="s">
        <v>180</v>
      </c>
      <c r="F14" s="3"/>
    </row>
    <row r="15" spans="1:6" s="87" customFormat="1" x14ac:dyDescent="0.2">
      <c r="A15" s="157" t="s">
        <v>187</v>
      </c>
      <c r="B15" s="158">
        <v>663.48</v>
      </c>
      <c r="C15" s="162" t="s">
        <v>194</v>
      </c>
      <c r="D15" s="162" t="s">
        <v>188</v>
      </c>
      <c r="E15" s="163" t="s">
        <v>178</v>
      </c>
      <c r="F15" s="3"/>
    </row>
    <row r="16" spans="1:6" s="87" customFormat="1" x14ac:dyDescent="0.2">
      <c r="A16" s="169" t="s">
        <v>179</v>
      </c>
      <c r="B16" s="158">
        <v>800</v>
      </c>
      <c r="C16" s="162" t="s">
        <v>197</v>
      </c>
      <c r="D16" s="162" t="s">
        <v>177</v>
      </c>
      <c r="E16" s="163" t="s">
        <v>181</v>
      </c>
      <c r="F16" s="3"/>
    </row>
    <row r="17" spans="1:6" s="87" customFormat="1" x14ac:dyDescent="0.2">
      <c r="A17" s="157" t="s">
        <v>182</v>
      </c>
      <c r="B17" s="158">
        <v>1956.52</v>
      </c>
      <c r="C17" s="162" t="s">
        <v>195</v>
      </c>
      <c r="D17" s="162" t="s">
        <v>177</v>
      </c>
      <c r="E17" s="163" t="s">
        <v>183</v>
      </c>
      <c r="F17" s="3"/>
    </row>
    <row r="18" spans="1:6" s="87" customFormat="1" x14ac:dyDescent="0.2">
      <c r="A18" s="169" t="s">
        <v>185</v>
      </c>
      <c r="B18" s="158">
        <v>800</v>
      </c>
      <c r="C18" s="162" t="s">
        <v>196</v>
      </c>
      <c r="D18" s="162" t="s">
        <v>177</v>
      </c>
      <c r="E18" s="163" t="s">
        <v>183</v>
      </c>
      <c r="F18" s="3"/>
    </row>
    <row r="19" spans="1:6" s="87" customFormat="1" x14ac:dyDescent="0.2">
      <c r="A19" s="169" t="s">
        <v>192</v>
      </c>
      <c r="B19" s="158">
        <v>425</v>
      </c>
      <c r="C19" s="162" t="s">
        <v>268</v>
      </c>
      <c r="D19" s="162" t="s">
        <v>177</v>
      </c>
      <c r="E19" s="163" t="s">
        <v>260</v>
      </c>
      <c r="F19" s="3"/>
    </row>
    <row r="20" spans="1:6" s="87" customFormat="1" x14ac:dyDescent="0.2">
      <c r="A20" s="157" t="s">
        <v>261</v>
      </c>
      <c r="B20" s="158">
        <v>700</v>
      </c>
      <c r="C20" s="162" t="s">
        <v>268</v>
      </c>
      <c r="D20" s="162" t="s">
        <v>177</v>
      </c>
      <c r="E20" s="163" t="s">
        <v>260</v>
      </c>
      <c r="F20" s="3"/>
    </row>
    <row r="21" spans="1:6" s="87" customFormat="1" x14ac:dyDescent="0.2">
      <c r="A21" s="170" t="s">
        <v>262</v>
      </c>
      <c r="B21" s="158">
        <v>482.61</v>
      </c>
      <c r="C21" s="162" t="s">
        <v>263</v>
      </c>
      <c r="D21" s="162" t="s">
        <v>176</v>
      </c>
      <c r="E21" s="163" t="s">
        <v>173</v>
      </c>
      <c r="F21" s="3"/>
    </row>
    <row r="22" spans="1:6" s="87" customFormat="1" x14ac:dyDescent="0.2">
      <c r="A22" s="157"/>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7353.0099999999993</v>
      </c>
      <c r="C25" s="106" t="str">
        <f>IF(SUBTOTAL(3,B11:B24)=SUBTOTAL(103,B11:B24),'Summary and sign-off'!$A$48,'Summary and sign-off'!$A$49)</f>
        <v>Check - there are no hidden rows with data</v>
      </c>
      <c r="D25" s="178" t="str">
        <f>IF('Summary and sign-off'!F59='Summary and sign-off'!F54,'Summary and sign-off'!A51,'Summary and sign-off'!A50)</f>
        <v>Check - each entry provides sufficient information</v>
      </c>
      <c r="E25" s="178"/>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x14ac:dyDescent="0.2"/>
    <row r="52" x14ac:dyDescent="0.2"/>
    <row r="53"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23 A15 A16 A17 A18 A19 A20 A21:A22 A13 A1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B7" sqref="B7:F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4" t="s">
        <v>153</v>
      </c>
      <c r="B1" s="174"/>
      <c r="C1" s="174"/>
      <c r="D1" s="174"/>
      <c r="E1" s="174"/>
      <c r="F1" s="174"/>
    </row>
    <row r="2" spans="1:6" ht="21" customHeight="1" x14ac:dyDescent="0.2">
      <c r="A2" s="4" t="s">
        <v>52</v>
      </c>
      <c r="B2" s="177" t="str">
        <f>'Summary and sign-off'!B2:F2</f>
        <v>Waikato District Health Board</v>
      </c>
      <c r="C2" s="177"/>
      <c r="D2" s="177"/>
      <c r="E2" s="177"/>
      <c r="F2" s="177"/>
    </row>
    <row r="3" spans="1:6" ht="21" customHeight="1" x14ac:dyDescent="0.2">
      <c r="A3" s="4" t="s">
        <v>110</v>
      </c>
      <c r="B3" s="177" t="str">
        <f>'Summary and sign-off'!B3:F3</f>
        <v>Dr Kevin Snee</v>
      </c>
      <c r="C3" s="177"/>
      <c r="D3" s="177"/>
      <c r="E3" s="177"/>
      <c r="F3" s="177"/>
    </row>
    <row r="4" spans="1:6" ht="21" customHeight="1" x14ac:dyDescent="0.2">
      <c r="A4" s="4" t="s">
        <v>111</v>
      </c>
      <c r="B4" s="177">
        <f>'Summary and sign-off'!B4:F4</f>
        <v>44378</v>
      </c>
      <c r="C4" s="177"/>
      <c r="D4" s="177"/>
      <c r="E4" s="177"/>
      <c r="F4" s="177"/>
    </row>
    <row r="5" spans="1:6" ht="21" customHeight="1" x14ac:dyDescent="0.2">
      <c r="A5" s="4" t="s">
        <v>112</v>
      </c>
      <c r="B5" s="177">
        <f>'Summary and sign-off'!B5:F5</f>
        <v>44742</v>
      </c>
      <c r="C5" s="177"/>
      <c r="D5" s="177"/>
      <c r="E5" s="177"/>
      <c r="F5" s="177"/>
    </row>
    <row r="6" spans="1:6" ht="21" customHeight="1" x14ac:dyDescent="0.2">
      <c r="A6" s="4" t="s">
        <v>154</v>
      </c>
      <c r="B6" s="172" t="s">
        <v>80</v>
      </c>
      <c r="C6" s="172"/>
      <c r="D6" s="172"/>
      <c r="E6" s="172"/>
      <c r="F6" s="172"/>
    </row>
    <row r="7" spans="1:6" ht="21" customHeight="1" x14ac:dyDescent="0.2">
      <c r="A7" s="4" t="s">
        <v>56</v>
      </c>
      <c r="B7" s="172" t="s">
        <v>83</v>
      </c>
      <c r="C7" s="172"/>
      <c r="D7" s="172"/>
      <c r="E7" s="172"/>
      <c r="F7" s="172"/>
    </row>
    <row r="8" spans="1:6" ht="36" customHeight="1" x14ac:dyDescent="0.2">
      <c r="A8" s="181" t="s">
        <v>155</v>
      </c>
      <c r="B8" s="181"/>
      <c r="C8" s="181"/>
      <c r="D8" s="181"/>
      <c r="E8" s="181"/>
      <c r="F8" s="181"/>
    </row>
    <row r="9" spans="1:6" ht="36" customHeight="1" x14ac:dyDescent="0.2">
      <c r="A9" s="189" t="s">
        <v>156</v>
      </c>
      <c r="B9" s="190"/>
      <c r="C9" s="190"/>
      <c r="D9" s="190"/>
      <c r="E9" s="190"/>
      <c r="F9" s="190"/>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69" t="s">
        <v>189</v>
      </c>
      <c r="B12" s="164" t="s">
        <v>190</v>
      </c>
      <c r="C12" s="165" t="s">
        <v>96</v>
      </c>
      <c r="D12" s="164" t="s">
        <v>191</v>
      </c>
      <c r="E12" s="166">
        <v>190</v>
      </c>
      <c r="F12" s="167"/>
    </row>
    <row r="13" spans="1:6" s="87" customFormat="1" x14ac:dyDescent="0.2">
      <c r="A13" s="157"/>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1</v>
      </c>
      <c r="D25" s="155" t="str">
        <f>IF(SUBTOTAL(3,C11:C24)=SUBTOTAL(103,C11:C24),'Summary and sign-off'!$A$48,'Summary and sign-off'!$A$49)</f>
        <v>Check - there are no hidden rows with data</v>
      </c>
      <c r="E25" s="178" t="str">
        <f>IF('Summary and sign-off'!F60='Summary and sign-off'!F54,'Summary and sign-off'!A52,'Summary and sign-off'!A50)</f>
        <v>Check - each entry provides sufficient information</v>
      </c>
      <c r="F25" s="178"/>
      <c r="G25" s="87"/>
    </row>
    <row r="26" spans="1:7" ht="25.5" customHeight="1" x14ac:dyDescent="0.25">
      <c r="A26" s="89"/>
      <c r="B26" s="90" t="s">
        <v>96</v>
      </c>
      <c r="C26" s="91">
        <f>COUNTIF(C11:C24,'Summary and sign-off'!A45)</f>
        <v>1</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C11:C24</xm:sqref>
        </x14:dataValidation>
        <x14:dataValidation type="list" errorStyle="information" operator="greaterThan" allowBlank="1" showInputMessage="1" prompt="Provide specific $ value if possible">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schemas.microsoft.com/office/2006/metadata/properties"/>
    <ds:schemaRef ds:uri="http://purl.org/dc/terms/"/>
    <ds:schemaRef ds:uri="http://schemas.microsoft.com/office/2006/documentManagement/types"/>
    <ds:schemaRef ds:uri="12165527-d881-4234-97f9-ee139a3f0c31"/>
    <ds:schemaRef ds:uri="http://purl.org/dc/elements/1.1/"/>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Alison Thenabadu</cp:lastModifiedBy>
  <cp:revision/>
  <dcterms:created xsi:type="dcterms:W3CDTF">2010-10-17T20:59:02Z</dcterms:created>
  <dcterms:modified xsi:type="dcterms:W3CDTF">2022-07-27T23:15:47Z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