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blapa\Documents\Finance\CE Invoices &amp; Receipts\YE 2020-2021\"/>
    </mc:Choice>
  </mc:AlternateContent>
  <xr:revisionPtr revIDLastSave="0" documentId="13_ncr:1_{8B274957-62E7-4802-B7E7-80ED1E74C837}" xr6:coauthVersionLast="47" xr6:coauthVersionMax="47" xr10:uidLastSave="{00000000-0000-0000-0000-000000000000}"/>
  <bookViews>
    <workbookView xWindow="22932" yWindow="-108" windowWidth="23256" windowHeight="12576"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expenses'!$A$1:$E$36</definedName>
    <definedName name="_xlnm.Print_Area" localSheetId="5">'Gifts and benefits'!$A$1:$F$34</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 name="x_OLE_LINK1" localSheetId="5">'Gifts and benefits'!#REF!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4" l="1"/>
  <c r="C30" i="3"/>
  <c r="C25" i="2"/>
  <c r="C38" i="1"/>
  <c r="C50" i="1"/>
  <c r="C13" i="1"/>
  <c r="B6" i="13" l="1"/>
  <c r="E60" i="13"/>
  <c r="C60" i="13"/>
  <c r="C25" i="4"/>
  <c r="C24" i="4"/>
  <c r="B60" i="13" l="1"/>
  <c r="B59" i="13"/>
  <c r="D59" i="13"/>
  <c r="B58" i="13"/>
  <c r="D58" i="13"/>
  <c r="D57" i="13"/>
  <c r="B57" i="13"/>
  <c r="D56" i="13"/>
  <c r="B56" i="13"/>
  <c r="D55" i="13"/>
  <c r="B55" i="13"/>
  <c r="B2" i="4"/>
  <c r="B3" i="4"/>
  <c r="B2" i="3"/>
  <c r="B3" i="3"/>
  <c r="B2" i="2"/>
  <c r="B3" i="2"/>
  <c r="B2" i="1"/>
  <c r="B3" i="1"/>
  <c r="F58" i="13" l="1"/>
  <c r="D25" i="2" s="1"/>
  <c r="F60" i="13"/>
  <c r="E23" i="4" s="1"/>
  <c r="F59" i="13"/>
  <c r="D30" i="3" s="1"/>
  <c r="F57" i="13"/>
  <c r="D50" i="1" s="1"/>
  <c r="F56" i="13"/>
  <c r="D38" i="1" s="1"/>
  <c r="F55" i="13"/>
  <c r="D13" i="1" s="1"/>
  <c r="C13" i="13"/>
  <c r="C12" i="13"/>
  <c r="C11" i="13"/>
  <c r="C16" i="13" l="1"/>
  <c r="C17" i="13"/>
  <c r="B5" i="4" l="1"/>
  <c r="B4" i="4"/>
  <c r="B5" i="3"/>
  <c r="B4" i="3"/>
  <c r="B5" i="2"/>
  <c r="B4" i="2"/>
  <c r="B5" i="1"/>
  <c r="B4" i="1"/>
  <c r="C15" i="13" l="1"/>
  <c r="F12" i="13" l="1"/>
  <c r="C23" i="4"/>
  <c r="F11" i="13" s="1"/>
  <c r="F13" i="13" l="1"/>
  <c r="B50" i="1"/>
  <c r="B17" i="13" s="1"/>
  <c r="B38" i="1"/>
  <c r="B16" i="13" s="1"/>
  <c r="B13" i="1"/>
  <c r="B15" i="13" s="1"/>
  <c r="B30"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Pareārau Black</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B22" authorId="1" shapeId="0" xr:uid="{4DFEDBEC-6743-4299-A61B-E0183E0A360E}">
      <text>
        <r>
          <rPr>
            <b/>
            <sz val="9"/>
            <color indexed="81"/>
            <rFont val="Tahoma"/>
            <charset val="1"/>
          </rPr>
          <t>Pareārau Black:</t>
        </r>
        <r>
          <rPr>
            <sz val="9"/>
            <color indexed="81"/>
            <rFont val="Tahoma"/>
            <charset val="1"/>
          </rPr>
          <t xml:space="preserve">
Inc fees to amend travel</t>
        </r>
      </text>
    </comment>
    <comment ref="B23" authorId="1" shapeId="0" xr:uid="{C376F072-D647-4B24-A089-7D0D236A3DC7}">
      <text>
        <r>
          <rPr>
            <b/>
            <sz val="9"/>
            <color indexed="81"/>
            <rFont val="Tahoma"/>
            <charset val="1"/>
          </rPr>
          <t>Pareārau Black:</t>
        </r>
        <r>
          <rPr>
            <sz val="9"/>
            <color indexed="81"/>
            <rFont val="Tahoma"/>
            <charset val="1"/>
          </rPr>
          <t xml:space="preserve">
Inc fees to amend travel</t>
        </r>
      </text>
    </comment>
    <comment ref="B27" authorId="1" shapeId="0" xr:uid="{839DD66F-AB8A-4F62-B528-70F66070F7E1}">
      <text>
        <r>
          <rPr>
            <b/>
            <sz val="9"/>
            <color indexed="81"/>
            <rFont val="Tahoma"/>
            <charset val="1"/>
          </rPr>
          <t>Pareārau Black:</t>
        </r>
        <r>
          <rPr>
            <sz val="9"/>
            <color indexed="81"/>
            <rFont val="Tahoma"/>
            <charset val="1"/>
          </rPr>
          <t xml:space="preserve">
Inc fees to amend travel</t>
        </r>
      </text>
    </comment>
    <comment ref="B34" authorId="1" shapeId="0" xr:uid="{C45F632B-7FEC-4CF2-96A8-CBCEC699E466}">
      <text>
        <r>
          <rPr>
            <b/>
            <sz val="9"/>
            <color indexed="81"/>
            <rFont val="Tahoma"/>
            <charset val="1"/>
          </rPr>
          <t>Pareārau Black:</t>
        </r>
        <r>
          <rPr>
            <sz val="9"/>
            <color indexed="81"/>
            <rFont val="Tahoma"/>
            <charset val="1"/>
          </rPr>
          <t xml:space="preserve">
Inc fees to amend travel</t>
        </r>
      </text>
    </comment>
    <comment ref="A4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<sst xmlns="http://schemas.openxmlformats.org/spreadsheetml/2006/main" count="407" uniqueCount="246">
  <si>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</si>
  <si>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</si>
  <si>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</si>
  <si>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</si>
  <si>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</si>
  <si>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</si>
  <si>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</si>
  <si>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</si>
  <si>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</si>
  <si>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</si>
  <si>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</si>
  <si>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</si>
  <si>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</si>
  <si>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</si>
  <si>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</si>
  <si>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</si>
  <si>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</si>
  <si>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</si>
  <si>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</si>
  <si>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</si>
  <si>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</si>
  <si>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</si>
  <si>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</si>
  <si>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</si>
  <si>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</si>
  <si>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</si>
  <si>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</si>
  <si>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</si>
  <si>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</si>
  <si>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</si>
  <si>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</si>
  <si>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</si>
  <si>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</si>
  <si>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</si>
  <si>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</si>
  <si>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</si>
  <si>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</si>
  <si>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</si>
  <si>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</si>
  <si>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</si>
  <si>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</si>
  <si>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</si>
  <si>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</si>
  <si>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</si>
  <si>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</si>
  <si>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</si>
  <si>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</si>
  <si>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</si>
  <si>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</si>
  <si>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</si>
  <si>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</si>
  <si>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</si>
  <si>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</si>
  <si>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</si>
  <si>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</si>
  <si>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</si>
  <si>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</si>
  <si>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</si>
  <si>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</si>
  <si>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</si>
  <si>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</si>
  <si>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</si>
  <si>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</si>
  <si>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</si>
  <si>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</si>
  <si>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</si>
  <si>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</si>
  <si>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</si>
  <si>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</si>
  <si>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</si>
  <si>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</si>
  <si>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</si>
  <si>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</si>
  <si>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</si>
  <si>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</si>
  <si>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</si>
  <si>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</si>
  <si>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</si>
  <si>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</si>
  <si>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</si>
  <si>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</si>
  <si>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</si>
  <si>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</si>
  <si>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</si>
  <si>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</si>
  <si>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</si>
  <si>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</si>
  <si>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</si>
  <si>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</si>
  <si>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</si>
  <si>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</si>
  <si>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</si>
  <si>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</si>
  <si>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</si>
  <si>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</si>
  <si>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</si>
  <si>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</si>
  <si>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</si>
  <si>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</si>
  <si>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</si>
  <si>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</si>
  <si>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</si>
  <si>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</si>
  <si>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</si>
  <si>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</si>
  <si>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</si>
  <si>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</si>
  <si>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</si>
  <si>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</si>
  <si>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</si>
  <si>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</si>
  <si>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</si>
  <si>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</si>
  <si>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</si>
  <si>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</si>
  <si>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</si>
  <si>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</si>
  <si>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</si>
  <si>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</si>
  <si>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</si>
  <si>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</si>
  <si>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</si>
  <si>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</si>
  <si>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</si>
  <si>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</si>
  <si>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</si>
  <si>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</si>
  <si>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</si>
  <si>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</si>
  <si>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</si>
  <si>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</si>
  <si>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</si>
  <si>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</si>
  <si>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</si>
  <si>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</si>
  <si>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</si>
  <si>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</si>
  <si>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</si>
  <si>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</si>
  <si>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</si>
  <si>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</si>
  <si>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</si>
  <si>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</si>
  <si>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</si>
  <si>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</si>
  <si>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</si>
  <si>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</si>
  <si>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</si>
  <si>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</si>
  <si>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</si>
  <si>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</si>
  <si>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</si>
  <si>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</si>
  <si>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</si>
  <si>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</si>
  <si>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</si>
  <si>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</si>
  <si>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</si>
  <si>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</si>
  <si>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</si>
  <si>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</si>
  <si>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</si>
  <si>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</si>
  <si>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</si>
  <si>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</si>
  <si>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</si>
  <si>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</si>
  <si>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</si>
  <si>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</si>
  <si>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Puni Kōkiri, Ministry for Māori Development</t>
  </si>
  <si>
    <t>David Samuels</t>
  </si>
  <si>
    <t>Wellington</t>
  </si>
  <si>
    <t>Professional Development</t>
  </si>
  <si>
    <t>Taxi</t>
  </si>
  <si>
    <t>Phone and data</t>
  </si>
  <si>
    <t>Communications</t>
  </si>
  <si>
    <t>Rotorua</t>
  </si>
  <si>
    <t>Accommodation</t>
  </si>
  <si>
    <t>Waitangi</t>
  </si>
  <si>
    <t>Hastings</t>
  </si>
  <si>
    <t>Whangarei</t>
  </si>
  <si>
    <t>Airfare</t>
  </si>
  <si>
    <t>Mileage claim</t>
  </si>
  <si>
    <t>Flight from Wellington to Kerikeri - Waitangi day celebrations</t>
  </si>
  <si>
    <t>Flight from Whangarei to Wellington - Waitangi day celebrations</t>
  </si>
  <si>
    <t>Taxi from Wellington Airport to TPK - Waitangi day celebrations</t>
  </si>
  <si>
    <t>Accommodation at the Harvest Lodge Motel, 23 Havelock Road, Havelock North - National Māori Housing Conference 2021</t>
  </si>
  <si>
    <t>Taxi from TPK to Wellington Airport - Travel to Kerikeri - Waitangi day celebrations</t>
  </si>
  <si>
    <t>Taxi from TPK to Oriental Bay - Speaking engagement: NZ Defence Force Senior Leadership Programme - Lead Organisation</t>
  </si>
  <si>
    <t>Taxi from Oriental Bay to TPK - Speaking engagement: NZ Defence Force Senior Leadership Programme - Lead Organisation</t>
  </si>
  <si>
    <t>Taxi from Dave's residence, Glenside to Wellington Airport - National Māori Housing Conference 2021</t>
  </si>
  <si>
    <t>National Māori Housing Conference Dinner</t>
  </si>
  <si>
    <t>Ngahiwi Tomoana, Chair, Ngati Kahungunu Iwi</t>
  </si>
  <si>
    <t>Te Amokura Christmas Function</t>
  </si>
  <si>
    <t>Te Rau Kupenga, Principal, Te Amokura Consultants</t>
  </si>
  <si>
    <t>Deloitte Christmas Function</t>
  </si>
  <si>
    <t>Deloitte</t>
  </si>
  <si>
    <t>2021 cocktail function - The Royal New Zealand College of General Practitioners</t>
  </si>
  <si>
    <t>Lynne Hayman, Chief Executive</t>
  </si>
  <si>
    <t>Waitangi National Trust Coctails and Dinner - Waitangi Day</t>
  </si>
  <si>
    <t>Trustees of Waitangi National Trust</t>
  </si>
  <si>
    <t>Louis Ivory, Partnership Advisor, Young Enterprise</t>
  </si>
  <si>
    <t>NZ Business Hall of Fame Gala</t>
  </si>
  <si>
    <t xml:space="preserve">Special reception to launch ‘Raids &amp; Settlements – Seamus Heaney as translator’,  </t>
  </si>
  <si>
    <t>H. E. Mr. Peter Ryan, Ambassador of Ireland</t>
  </si>
  <si>
    <t>Evening of poetry, music and recollections to mark the 105th Anniversary of the Easter Rising of 1916</t>
  </si>
  <si>
    <t xml:space="preserve">Informal gathering with Cairde na hÉireann / Friends of Ireland </t>
  </si>
  <si>
    <t>Accommodation at the Distinction Hotel, Whangarei - Visit to TPK Whangarei Office</t>
  </si>
  <si>
    <t>Meal</t>
  </si>
  <si>
    <t>2021 Taituarā Gala Dinner</t>
  </si>
  <si>
    <t>Karen Thomas, Chief Executive, Taituarā</t>
  </si>
  <si>
    <t>Wellington - Martinborough return</t>
  </si>
  <si>
    <t>Wellington - New Plymouth return</t>
  </si>
  <si>
    <t>Accommodation at the Dawson Motel, 16 Dawson St, New Plymouth - Ahuwhenua Awards Dinner Friday 14 May 2021</t>
  </si>
  <si>
    <t>New Plymouth</t>
  </si>
  <si>
    <t>27-28 May 21</t>
  </si>
  <si>
    <t>Return air fare WLG/CHCH/WLG</t>
  </si>
  <si>
    <t>Air Fare</t>
  </si>
  <si>
    <t>Wellington-Christchurch</t>
  </si>
  <si>
    <t>Christchurch</t>
  </si>
  <si>
    <t>Accommodation at The Rydes Latimer, Christchurch -  Regional Visit Christchurch</t>
  </si>
  <si>
    <t>Flights from WLG/NPE/WLG - National Māori Housing Conference 2021</t>
  </si>
  <si>
    <t>Wellington-Napier</t>
  </si>
  <si>
    <t>Invited as a speaker</t>
  </si>
  <si>
    <t>Dame Karen Sewell, Chair, TPK Audit and Risk Management Committee</t>
  </si>
  <si>
    <t>Mileage claim for travel from Dave's house to 1191 Pukaki St Rotorua - Ahuwhenua Awards Dinner Friday 20 Nov 2020</t>
  </si>
  <si>
    <t>Mileage claim for travel from 1191 Pukaki St Rotorua to Dave's house - Ahuwhenua Awards Dinner Friday 20 Nov 2020</t>
  </si>
  <si>
    <t>2 nights accommodation at the Copthorne Hotel &amp; Resort, Waitangi - Waitangi day celebrations</t>
  </si>
  <si>
    <t>Taxi from Wellington Airport to Dave's house - National Māori Housing Conference 2021</t>
  </si>
  <si>
    <t>Mileage claim for travel from Dave's house to Brackenridge Country Retreat, 62 White Rock Rd, Martinborough - PSLT Retreat 29 - 30 April 2021</t>
  </si>
  <si>
    <t>Mileage claim for travel from Dave's house to 16 Dawson St, New Plymouth - Ahuwhenua Awards Dinner Friday 14 May 2021</t>
  </si>
  <si>
    <t>Taxi from Dave's house to Wellington Airport - Regional Visit Christchurch</t>
  </si>
  <si>
    <t>Taxi from TPK to Wellington Hospital - Visit DCE, Wellington Hospital</t>
  </si>
  <si>
    <t>Taxi from Wellington Hospital to TPK - Visit DCE, Wellington Hospital</t>
  </si>
  <si>
    <t>Taxi from Dave's house to Te Papa Tongarewa - Te hāpai hāpori | Spirit of Service Awards</t>
  </si>
  <si>
    <t>Taxi from Te Papa Tongarewa to Dave's house - Te hāpai hāpori | Spirit of Service Awards</t>
  </si>
  <si>
    <t>Taxi from Government House (Newtown) to Dave'shouse</t>
  </si>
  <si>
    <t>Taxi from Dave's house to Government House (Newtown) for dinner hosted by the Governor General</t>
  </si>
  <si>
    <t>Dinner, Whangarei - Visit to TPK Whangarei Office</t>
  </si>
  <si>
    <t>Dinner, Christchurch - Visit to TPK Christchurch Office</t>
  </si>
  <si>
    <t>Dinner, Wellington - ELT Planning</t>
  </si>
  <si>
    <t>Wellington-Martinborough return</t>
  </si>
  <si>
    <t>Mileage claim for travel from Dave's house to Brackenridge Country Retreat, 62 White Rock Rd, Martinborough - ELT Planning</t>
  </si>
  <si>
    <t>Mileage claim for travel from Dave's house to Brackenridge Country Retreat, 62 White Rock Rd, Martinborough - PSLT Planning</t>
  </si>
  <si>
    <t>Coaching services from Leadership Matters Limited ( 3 x sessions in March, June &amp; July + development of materials for ELT planning day)</t>
  </si>
  <si>
    <t>Coaching services from Leadership Matters Limited ( 3 x sessions in Sep 20, Nov 20 &amp; May 21 + development of materials for ELT planning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</si>
</sst>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right" vertical="center"/>
      <protection locked="0"/>
    </xf>
    <xf numFmtId="164" fontId="15" fillId="11" borderId="0" xfId="0" applyNumberFormat="1" applyFont="1" applyFill="1" applyBorder="1" applyAlignment="1" applyProtection="1">
      <alignment vertical="center" wrapText="1"/>
      <protection locked="0"/>
    </xf>
    <xf numFmtId="0" fontId="15" fillId="11" borderId="0" xfId="0"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3" zoomScale="55" zoomScaleNormal="55" workbookViewId="0">
      <selection activeCell="A20" sqref="A20"/>
    </sheetView>
  </sheetViews>
  <sheetFormatPr defaultColWidth="0" defaultRowHeight="13.8" zeroHeight="1" x14ac:dyDescent="0.25"/>
  <cols>
    <col min="1" max="1" width="219.33203125" style="70" customWidth="1"/>
    <col min="2" max="2" width="33.33203125" style="69" customWidth="1"/>
    <col min="3" max="16384" width="8.664062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2"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1" spans="1:1" hidden="1" x14ac:dyDescent="0.2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70" zoomScaleNormal="70" workbookViewId="0">
      <selection activeCell="G9" sqref="G9"/>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44013</v>
      </c>
      <c r="C4" s="175"/>
      <c r="D4" s="175"/>
      <c r="E4" s="175"/>
      <c r="F4" s="175"/>
      <c r="G4" s="46"/>
      <c r="H4" s="46"/>
      <c r="I4" s="46"/>
      <c r="J4" s="46"/>
      <c r="K4" s="46"/>
    </row>
    <row r="5" spans="1:11" ht="21" customHeight="1" x14ac:dyDescent="0.25">
      <c r="A5" s="4" t="s">
        <v>55</v>
      </c>
      <c r="B5" s="175">
        <v>44377</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224</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7154.2100000000009</v>
      </c>
      <c r="C11" s="102" t="str">
        <f>IF(Travel!B6="",A34,Travel!B6)</f>
        <v>Figures include GST (where applicable)</v>
      </c>
      <c r="D11" s="8"/>
      <c r="E11" s="10" t="s">
        <v>66</v>
      </c>
      <c r="F11" s="56">
        <f>'Gifts and benefits'!C23</f>
        <v>10</v>
      </c>
      <c r="G11" s="47"/>
      <c r="H11" s="47"/>
      <c r="I11" s="47"/>
      <c r="J11" s="47"/>
      <c r="K11" s="47"/>
    </row>
    <row r="12" spans="1:11" ht="27.75" customHeight="1" x14ac:dyDescent="0.3">
      <c r="A12" s="10" t="s">
        <v>24</v>
      </c>
      <c r="B12" s="94">
        <f>Hospitality!B25</f>
        <v>0</v>
      </c>
      <c r="C12" s="102" t="str">
        <f>IF(Hospitality!B6="",A34,Hospitality!B6)</f>
        <v>Figures include GST (where applicable)</v>
      </c>
      <c r="D12" s="8"/>
      <c r="E12" s="10" t="s">
        <v>67</v>
      </c>
      <c r="F12" s="56">
        <f>'Gifts and benefits'!C24</f>
        <v>2</v>
      </c>
      <c r="G12" s="47"/>
      <c r="H12" s="47"/>
      <c r="I12" s="47"/>
      <c r="J12" s="47"/>
      <c r="K12" s="47"/>
    </row>
    <row r="13" spans="1:11" ht="27.75" customHeight="1" x14ac:dyDescent="0.25">
      <c r="A13" s="10" t="s">
        <v>68</v>
      </c>
      <c r="B13" s="94">
        <f>'All other expenses'!B30</f>
        <v>7934.3</v>
      </c>
      <c r="C13" s="102" t="str">
        <f>IF('All other expenses'!B6="",A34,'All other expenses'!B6)</f>
        <v>Figures include GST (where applicable)</v>
      </c>
      <c r="D13" s="8"/>
      <c r="E13" s="10" t="s">
        <v>69</v>
      </c>
      <c r="F13" s="56">
        <f>'Gifts and benefits'!C25</f>
        <v>8</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Travel!B13</f>
        <v>0</v>
      </c>
      <c r="C15" s="104" t="str">
        <f>C11</f>
        <v>Figures include GST (where applicable)</v>
      </c>
      <c r="D15" s="8"/>
      <c r="E15" s="8"/>
      <c r="F15" s="58"/>
      <c r="G15" s="46"/>
      <c r="H15" s="46"/>
      <c r="I15" s="46"/>
      <c r="J15" s="46"/>
      <c r="K15" s="46"/>
    </row>
    <row r="16" spans="1:11" ht="27.75" customHeight="1" x14ac:dyDescent="0.25">
      <c r="A16" s="11" t="s">
        <v>71</v>
      </c>
      <c r="B16" s="96">
        <f>Travel!B38</f>
        <v>6880.6100000000006</v>
      </c>
      <c r="C16" s="104" t="str">
        <f>C11</f>
        <v>Figures include GST (where applicable)</v>
      </c>
      <c r="D16" s="59"/>
      <c r="E16" s="8"/>
      <c r="F16" s="60"/>
      <c r="G16" s="46"/>
      <c r="H16" s="46"/>
      <c r="I16" s="46"/>
      <c r="J16" s="46"/>
      <c r="K16" s="46"/>
    </row>
    <row r="17" spans="1:11" ht="27.75" customHeight="1" x14ac:dyDescent="0.25">
      <c r="A17" s="11" t="s">
        <v>72</v>
      </c>
      <c r="B17" s="96">
        <f>Travel!B50</f>
        <v>273.60000000000002</v>
      </c>
      <c r="C17" s="104" t="str">
        <f>C11</f>
        <v>Figures include GST (where applicable)</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 customHeight="1" x14ac:dyDescent="0.25">
      <c r="A21" s="23" t="s">
        <v>75</v>
      </c>
      <c r="B21" s="53"/>
      <c r="C21" s="53"/>
      <c r="D21" s="20"/>
      <c r="E21" s="27"/>
      <c r="F21" s="27"/>
      <c r="G21" s="27"/>
      <c r="H21" s="27"/>
      <c r="I21" s="27"/>
      <c r="J21" s="27"/>
      <c r="K21" s="27"/>
    </row>
    <row r="22" spans="1:11" ht="12.6" customHeight="1" x14ac:dyDescent="0.25">
      <c r="A22" s="23" t="s">
        <v>76</v>
      </c>
      <c r="B22" s="53"/>
      <c r="C22" s="53"/>
      <c r="D22" s="20"/>
      <c r="E22" s="27"/>
      <c r="F22" s="27"/>
      <c r="G22" s="27"/>
      <c r="H22" s="27"/>
      <c r="I22" s="27"/>
      <c r="J22" s="27"/>
      <c r="K22" s="27"/>
    </row>
    <row r="23" spans="1:11" ht="12.6"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COUNT(Travel!B12:B12)</f>
        <v>0</v>
      </c>
      <c r="C55" s="111"/>
      <c r="D55" s="111">
        <f>COUNTIF(Travel!D12:D12,"*")</f>
        <v>0</v>
      </c>
      <c r="E55" s="112"/>
      <c r="F55" s="112" t="b">
        <f>MIN(B55,D55)=MAX(B55,D55)</f>
        <v>1</v>
      </c>
      <c r="G55" s="46"/>
      <c r="H55" s="46"/>
      <c r="I55" s="46"/>
      <c r="J55" s="46"/>
      <c r="K55" s="46"/>
    </row>
    <row r="56" spans="1:11" hidden="1" x14ac:dyDescent="0.25">
      <c r="A56" s="121" t="s">
        <v>105</v>
      </c>
      <c r="B56" s="111">
        <f>COUNT(Travel!B17:B37)</f>
        <v>20</v>
      </c>
      <c r="C56" s="111"/>
      <c r="D56" s="111">
        <f>COUNTIF(Travel!D17:D37,"*")</f>
        <v>20</v>
      </c>
      <c r="E56" s="112"/>
      <c r="F56" s="112" t="b">
        <f>MIN(B56,D56)=MAX(B56,D56)</f>
        <v>1</v>
      </c>
    </row>
    <row r="57" spans="1:11" hidden="1" x14ac:dyDescent="0.25">
      <c r="A57" s="122"/>
      <c r="B57" s="111">
        <f>COUNT(Travel!B42:B49)</f>
        <v>8</v>
      </c>
      <c r="C57" s="111"/>
      <c r="D57" s="111">
        <f>COUNTIF(Travel!D42:D49,"*")</f>
        <v>8</v>
      </c>
      <c r="E57" s="112"/>
      <c r="F57" s="112" t="b">
        <f>MIN(B57,D57)=MAX(B57,D57)</f>
        <v>1</v>
      </c>
    </row>
    <row r="58" spans="1:11" hidden="1" x14ac:dyDescent="0.25">
      <c r="A58" s="123" t="s">
        <v>106</v>
      </c>
      <c r="B58" s="113">
        <f>COUNT(Hospitality!B11:B24)</f>
        <v>0</v>
      </c>
      <c r="C58" s="113"/>
      <c r="D58" s="113">
        <f>COUNTIF(Hospitality!D11:D24,"*")</f>
        <v>0</v>
      </c>
      <c r="E58" s="114"/>
      <c r="F58" s="114" t="b">
        <f>MIN(B58,D58)=MAX(B58,D58)</f>
        <v>1</v>
      </c>
    </row>
    <row r="59" spans="1:11" hidden="1" x14ac:dyDescent="0.25">
      <c r="A59" s="124" t="s">
        <v>107</v>
      </c>
      <c r="B59" s="112">
        <f>COUNT('All other expenses'!B11:B29)</f>
        <v>17</v>
      </c>
      <c r="C59" s="112"/>
      <c r="D59" s="112">
        <f>COUNTIF('All other expenses'!D11:D29,"*")</f>
        <v>17</v>
      </c>
      <c r="E59" s="112"/>
      <c r="F59" s="112" t="b">
        <f>MIN(B59,D59)=MAX(B59,D59)</f>
        <v>1</v>
      </c>
    </row>
    <row r="60" spans="1:11" hidden="1" x14ac:dyDescent="0.25">
      <c r="A60" s="123" t="s">
        <v>108</v>
      </c>
      <c r="B60" s="113">
        <f>COUNTIF('Gifts and benefits'!B11:B22,"*")</f>
        <v>10</v>
      </c>
      <c r="C60" s="113">
        <f>COUNTIF('Gifts and benefits'!C11:C22,"*")</f>
        <v>10</v>
      </c>
      <c r="D60" s="113"/>
      <c r="E60" s="113">
        <f>COUNTA('Gifts and benefits'!E11:E22)</f>
        <v>10</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25" zoomScale="70" zoomScaleNormal="70" workbookViewId="0">
      <selection activeCell="C18" sqref="C18"/>
    </sheetView>
  </sheetViews>
  <sheetFormatPr defaultColWidth="0" defaultRowHeight="13.2"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Te Puni Kōkiri, Ministry for Māori Development</v>
      </c>
      <c r="C2" s="176"/>
      <c r="D2" s="176"/>
      <c r="E2" s="176"/>
      <c r="F2" s="46"/>
    </row>
    <row r="3" spans="1:6" ht="21" customHeight="1" x14ac:dyDescent="0.25">
      <c r="A3" s="4" t="s">
        <v>110</v>
      </c>
      <c r="B3" s="176" t="str">
        <f>'Summary and sign-off'!B3:F3</f>
        <v>David Samuels</v>
      </c>
      <c r="C3" s="176"/>
      <c r="D3" s="176"/>
      <c r="E3" s="176"/>
      <c r="F3" s="46"/>
    </row>
    <row r="4" spans="1:6" ht="21" customHeight="1" x14ac:dyDescent="0.25">
      <c r="A4" s="4" t="s">
        <v>111</v>
      </c>
      <c r="B4" s="176">
        <f>'Summary and sign-off'!B4:F4</f>
        <v>44013</v>
      </c>
      <c r="C4" s="176"/>
      <c r="D4" s="176"/>
      <c r="E4" s="176"/>
      <c r="F4" s="46"/>
    </row>
    <row r="5" spans="1:6" ht="21" customHeight="1" x14ac:dyDescent="0.25">
      <c r="A5" s="4" t="s">
        <v>112</v>
      </c>
      <c r="B5" s="176">
        <f>'Summary and sign-off'!B5:F5</f>
        <v>44377</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25">
      <c r="A8" s="179" t="s">
        <v>114</v>
      </c>
      <c r="B8" s="180"/>
      <c r="C8" s="180"/>
      <c r="D8" s="180"/>
      <c r="E8" s="180"/>
      <c r="F8" s="22"/>
    </row>
    <row r="9" spans="1:6" ht="36" customHeight="1" x14ac:dyDescent="0.25">
      <c r="A9" s="181" t="s">
        <v>115</v>
      </c>
      <c r="B9" s="182"/>
      <c r="C9" s="182"/>
      <c r="D9" s="182"/>
      <c r="E9" s="182"/>
      <c r="F9" s="22"/>
    </row>
    <row r="10" spans="1:6" ht="24.75" customHeight="1" x14ac:dyDescent="0.3">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x14ac:dyDescent="0.25">
      <c r="A12" s="133"/>
      <c r="B12" s="134"/>
      <c r="C12" s="135"/>
      <c r="D12" s="135"/>
      <c r="E12" s="136"/>
      <c r="F12" s="1"/>
    </row>
    <row r="13" spans="1:6" ht="19.5" customHeight="1" x14ac:dyDescent="0.25">
      <c r="A13" s="107" t="s">
        <v>122</v>
      </c>
      <c r="B13" s="108">
        <f>SUM(B12:B12)</f>
        <v>0</v>
      </c>
      <c r="C13" s="164" t="str">
        <f>IF(SUBTOTAL(3,B12:B12)=SUBTOTAL(103,B12:B12),'Summary and sign-off'!$A$48,'Summary and sign-off'!$A$49)</f>
        <v>Check - there are no hidden rows with data</v>
      </c>
      <c r="D13" s="177" t="str">
        <f>IF('Summary and sign-off'!F55='Summary and sign-off'!F54,'Summary and sign-off'!A51,'Summary and sign-off'!A50)</f>
        <v>Check - each entry provides sufficient information</v>
      </c>
      <c r="E13" s="177"/>
      <c r="F13" s="46"/>
    </row>
    <row r="14" spans="1:6" ht="10.5" customHeight="1" x14ac:dyDescent="0.25">
      <c r="A14" s="27"/>
      <c r="B14" s="22"/>
      <c r="C14" s="27"/>
      <c r="D14" s="27"/>
      <c r="E14" s="27"/>
      <c r="F14" s="27"/>
    </row>
    <row r="15" spans="1:6" ht="24.75" customHeight="1" x14ac:dyDescent="0.3">
      <c r="A15" s="178" t="s">
        <v>123</v>
      </c>
      <c r="B15" s="178"/>
      <c r="C15" s="178"/>
      <c r="D15" s="178"/>
      <c r="E15" s="178"/>
      <c r="F15" s="47"/>
    </row>
    <row r="16" spans="1:6" ht="26.4" x14ac:dyDescent="0.25">
      <c r="A16" s="35" t="s">
        <v>117</v>
      </c>
      <c r="B16" s="35" t="s">
        <v>62</v>
      </c>
      <c r="C16" s="35" t="s">
        <v>124</v>
      </c>
      <c r="D16" s="35" t="s">
        <v>120</v>
      </c>
      <c r="E16" s="35" t="s">
        <v>121</v>
      </c>
      <c r="F16" s="48"/>
    </row>
    <row r="17" spans="1:6" s="87" customFormat="1" ht="26.4" x14ac:dyDescent="0.25">
      <c r="A17" s="153">
        <v>44095</v>
      </c>
      <c r="B17" s="154">
        <v>132.25</v>
      </c>
      <c r="C17" s="155" t="s">
        <v>242</v>
      </c>
      <c r="D17" s="155" t="s">
        <v>182</v>
      </c>
      <c r="E17" s="156" t="s">
        <v>241</v>
      </c>
      <c r="F17" s="1"/>
    </row>
    <row r="18" spans="1:6" s="87" customFormat="1" ht="26.4" x14ac:dyDescent="0.25">
      <c r="A18" s="153">
        <v>44098</v>
      </c>
      <c r="B18" s="154">
        <v>132.25</v>
      </c>
      <c r="C18" s="155" t="s">
        <v>243</v>
      </c>
      <c r="D18" s="155" t="s">
        <v>182</v>
      </c>
      <c r="E18" s="156" t="s">
        <v>241</v>
      </c>
      <c r="F18" s="1"/>
    </row>
    <row r="19" spans="1:6" s="87" customFormat="1" ht="26.4" x14ac:dyDescent="0.25">
      <c r="A19" s="165">
        <v>44155</v>
      </c>
      <c r="B19" s="154">
        <v>349.18</v>
      </c>
      <c r="C19" s="155" t="s">
        <v>225</v>
      </c>
      <c r="D19" s="155" t="s">
        <v>182</v>
      </c>
      <c r="E19" s="156" t="s">
        <v>171</v>
      </c>
      <c r="F19" s="1"/>
    </row>
    <row r="20" spans="1:6" s="87" customFormat="1" ht="26.4" x14ac:dyDescent="0.25">
      <c r="A20" s="153">
        <v>44158</v>
      </c>
      <c r="B20" s="154">
        <v>349.18</v>
      </c>
      <c r="C20" s="155" t="s">
        <v>226</v>
      </c>
      <c r="D20" s="155" t="s">
        <v>182</v>
      </c>
      <c r="E20" s="156" t="s">
        <v>176</v>
      </c>
      <c r="F20" s="1"/>
    </row>
    <row r="21" spans="1:6" s="87" customFormat="1" x14ac:dyDescent="0.25">
      <c r="A21" s="153">
        <v>44230</v>
      </c>
      <c r="B21" s="154">
        <v>50.7</v>
      </c>
      <c r="C21" s="155" t="s">
        <v>187</v>
      </c>
      <c r="D21" s="155" t="s">
        <v>173</v>
      </c>
      <c r="E21" s="156" t="s">
        <v>171</v>
      </c>
      <c r="F21" s="1"/>
    </row>
    <row r="22" spans="1:6" s="87" customFormat="1" x14ac:dyDescent="0.25">
      <c r="A22" s="153">
        <v>44230</v>
      </c>
      <c r="B22" s="154">
        <v>1141.0899999999999</v>
      </c>
      <c r="C22" s="155" t="s">
        <v>183</v>
      </c>
      <c r="D22" s="155" t="s">
        <v>181</v>
      </c>
      <c r="E22" s="156" t="s">
        <v>171</v>
      </c>
      <c r="F22" s="1"/>
    </row>
    <row r="23" spans="1:6" s="87" customFormat="1" x14ac:dyDescent="0.25">
      <c r="A23" s="153">
        <v>44232</v>
      </c>
      <c r="B23" s="154">
        <v>1104.95</v>
      </c>
      <c r="C23" s="155" t="s">
        <v>184</v>
      </c>
      <c r="D23" s="155" t="s">
        <v>181</v>
      </c>
      <c r="E23" s="156" t="s">
        <v>180</v>
      </c>
      <c r="F23" s="1"/>
    </row>
    <row r="24" spans="1:6" s="87" customFormat="1" x14ac:dyDescent="0.25">
      <c r="A24" s="153">
        <v>44232</v>
      </c>
      <c r="B24" s="154">
        <v>43.5</v>
      </c>
      <c r="C24" s="155" t="s">
        <v>185</v>
      </c>
      <c r="D24" s="155" t="s">
        <v>173</v>
      </c>
      <c r="E24" s="156" t="s">
        <v>171</v>
      </c>
      <c r="F24" s="1"/>
    </row>
    <row r="25" spans="1:6" s="87" customFormat="1" ht="26.4" x14ac:dyDescent="0.25">
      <c r="A25" s="153">
        <v>44230</v>
      </c>
      <c r="B25" s="154">
        <v>600</v>
      </c>
      <c r="C25" s="155" t="s">
        <v>227</v>
      </c>
      <c r="D25" s="155" t="s">
        <v>177</v>
      </c>
      <c r="E25" s="156" t="s">
        <v>178</v>
      </c>
      <c r="F25" s="1"/>
    </row>
    <row r="26" spans="1:6" s="87" customFormat="1" ht="26.4" x14ac:dyDescent="0.25">
      <c r="A26" s="153">
        <v>44252</v>
      </c>
      <c r="B26" s="154">
        <v>76</v>
      </c>
      <c r="C26" s="155" t="s">
        <v>190</v>
      </c>
      <c r="D26" s="155" t="s">
        <v>173</v>
      </c>
      <c r="E26" s="156" t="s">
        <v>171</v>
      </c>
      <c r="F26" s="1"/>
    </row>
    <row r="27" spans="1:6" s="87" customFormat="1" x14ac:dyDescent="0.25">
      <c r="A27" s="165">
        <v>44252</v>
      </c>
      <c r="B27" s="154">
        <v>819.39</v>
      </c>
      <c r="C27" s="155" t="s">
        <v>221</v>
      </c>
      <c r="D27" s="155" t="s">
        <v>181</v>
      </c>
      <c r="E27" s="156" t="s">
        <v>222</v>
      </c>
      <c r="F27" s="1"/>
    </row>
    <row r="28" spans="1:6" s="87" customFormat="1" ht="26.4" x14ac:dyDescent="0.25">
      <c r="A28" s="165">
        <v>44252</v>
      </c>
      <c r="B28" s="154">
        <v>153</v>
      </c>
      <c r="C28" s="155" t="s">
        <v>186</v>
      </c>
      <c r="D28" s="155" t="s">
        <v>177</v>
      </c>
      <c r="E28" s="156" t="s">
        <v>179</v>
      </c>
      <c r="F28" s="1"/>
    </row>
    <row r="29" spans="1:6" s="87" customFormat="1" ht="26.4" x14ac:dyDescent="0.25">
      <c r="A29" s="153">
        <v>44253</v>
      </c>
      <c r="B29" s="154">
        <v>78.599999999999994</v>
      </c>
      <c r="C29" s="155" t="s">
        <v>228</v>
      </c>
      <c r="D29" s="155" t="s">
        <v>173</v>
      </c>
      <c r="E29" s="156" t="s">
        <v>171</v>
      </c>
      <c r="F29" s="1"/>
    </row>
    <row r="30" spans="1:6" s="87" customFormat="1" x14ac:dyDescent="0.25">
      <c r="A30" s="153">
        <v>44301</v>
      </c>
      <c r="B30" s="154">
        <v>149</v>
      </c>
      <c r="C30" s="155" t="s">
        <v>207</v>
      </c>
      <c r="D30" s="155" t="s">
        <v>177</v>
      </c>
      <c r="E30" s="156" t="s">
        <v>180</v>
      </c>
      <c r="F30" s="1"/>
    </row>
    <row r="31" spans="1:6" s="87" customFormat="1" ht="26.4" x14ac:dyDescent="0.25">
      <c r="A31" s="153">
        <v>44315</v>
      </c>
      <c r="B31" s="154">
        <v>132.25</v>
      </c>
      <c r="C31" s="155" t="s">
        <v>229</v>
      </c>
      <c r="D31" s="155" t="s">
        <v>182</v>
      </c>
      <c r="E31" s="156" t="s">
        <v>211</v>
      </c>
      <c r="F31" s="1"/>
    </row>
    <row r="32" spans="1:6" s="87" customFormat="1" ht="26.4" x14ac:dyDescent="0.25">
      <c r="A32" s="153">
        <v>44330</v>
      </c>
      <c r="B32" s="154">
        <v>541.94000000000005</v>
      </c>
      <c r="C32" s="155" t="s">
        <v>230</v>
      </c>
      <c r="D32" s="155" t="s">
        <v>182</v>
      </c>
      <c r="E32" s="156" t="s">
        <v>212</v>
      </c>
      <c r="F32" s="1"/>
    </row>
    <row r="33" spans="1:11" s="87" customFormat="1" ht="26.4" x14ac:dyDescent="0.25">
      <c r="A33" s="153">
        <v>44330</v>
      </c>
      <c r="B33" s="154">
        <v>198</v>
      </c>
      <c r="C33" s="155" t="s">
        <v>213</v>
      </c>
      <c r="D33" s="155" t="s">
        <v>177</v>
      </c>
      <c r="E33" s="156" t="s">
        <v>214</v>
      </c>
      <c r="F33" s="1"/>
    </row>
    <row r="34" spans="1:11" s="87" customFormat="1" x14ac:dyDescent="0.25">
      <c r="A34" s="165" t="s">
        <v>215</v>
      </c>
      <c r="B34" s="154">
        <v>574.63</v>
      </c>
      <c r="C34" s="155" t="s">
        <v>216</v>
      </c>
      <c r="D34" s="155" t="s">
        <v>217</v>
      </c>
      <c r="E34" s="156" t="s">
        <v>218</v>
      </c>
      <c r="F34" s="1"/>
      <c r="G34" s="154"/>
      <c r="H34" s="155"/>
      <c r="I34" s="155"/>
      <c r="J34" s="156"/>
      <c r="K34" s="1"/>
    </row>
    <row r="35" spans="1:11" s="87" customFormat="1" x14ac:dyDescent="0.25">
      <c r="A35" s="165">
        <v>44343</v>
      </c>
      <c r="B35" s="154">
        <v>179</v>
      </c>
      <c r="C35" s="155" t="s">
        <v>220</v>
      </c>
      <c r="D35" s="155" t="s">
        <v>177</v>
      </c>
      <c r="E35" s="156" t="s">
        <v>219</v>
      </c>
      <c r="F35" s="1"/>
      <c r="G35" s="166"/>
      <c r="H35" s="167"/>
      <c r="I35" s="167"/>
      <c r="J35" s="167"/>
      <c r="K35" s="1"/>
    </row>
    <row r="36" spans="1:11" s="87" customFormat="1" x14ac:dyDescent="0.25">
      <c r="A36" s="165">
        <v>44343</v>
      </c>
      <c r="B36" s="154">
        <v>75.7</v>
      </c>
      <c r="C36" s="155" t="s">
        <v>231</v>
      </c>
      <c r="D36" s="155" t="s">
        <v>173</v>
      </c>
      <c r="E36" s="156" t="s">
        <v>171</v>
      </c>
      <c r="F36" s="1"/>
      <c r="G36" s="166"/>
      <c r="H36" s="167"/>
      <c r="I36" s="167"/>
      <c r="J36" s="167"/>
      <c r="K36" s="1"/>
    </row>
    <row r="37" spans="1:11" s="87" customFormat="1" x14ac:dyDescent="0.25">
      <c r="A37" s="143"/>
      <c r="B37" s="144"/>
      <c r="C37" s="145"/>
      <c r="D37" s="145"/>
      <c r="E37" s="146"/>
      <c r="F37" s="1"/>
    </row>
    <row r="38" spans="1:11" ht="19.5" customHeight="1" x14ac:dyDescent="0.25">
      <c r="A38" s="107" t="s">
        <v>125</v>
      </c>
      <c r="B38" s="108">
        <f>SUM(B17:B37)</f>
        <v>6880.6100000000006</v>
      </c>
      <c r="C38" s="164" t="str">
        <f>IF(SUBTOTAL(3,B17:B37)=SUBTOTAL(103,B17:B37),'Summary and sign-off'!$A$48,'Summary and sign-off'!$A$49)</f>
        <v>Check - there are no hidden rows with data</v>
      </c>
      <c r="D38" s="177" t="str">
        <f>IF('Summary and sign-off'!F56='Summary and sign-off'!F54,'Summary and sign-off'!A51,'Summary and sign-off'!A50)</f>
        <v>Check - each entry provides sufficient information</v>
      </c>
      <c r="E38" s="177"/>
      <c r="F38" s="46"/>
    </row>
    <row r="39" spans="1:11" ht="10.5" customHeight="1" x14ac:dyDescent="0.25">
      <c r="A39" s="27"/>
      <c r="B39" s="22"/>
      <c r="C39" s="27"/>
      <c r="D39" s="27"/>
      <c r="E39" s="27"/>
      <c r="F39" s="27"/>
    </row>
    <row r="40" spans="1:11" ht="24.75" customHeight="1" x14ac:dyDescent="0.25">
      <c r="A40" s="178" t="s">
        <v>126</v>
      </c>
      <c r="B40" s="178"/>
      <c r="C40" s="178"/>
      <c r="D40" s="178"/>
      <c r="E40" s="178"/>
      <c r="F40" s="46"/>
    </row>
    <row r="41" spans="1:11" ht="27" customHeight="1" x14ac:dyDescent="0.25">
      <c r="A41" s="35" t="s">
        <v>117</v>
      </c>
      <c r="B41" s="35" t="s">
        <v>62</v>
      </c>
      <c r="C41" s="35" t="s">
        <v>127</v>
      </c>
      <c r="D41" s="35" t="s">
        <v>128</v>
      </c>
      <c r="E41" s="35" t="s">
        <v>121</v>
      </c>
      <c r="F41" s="49"/>
    </row>
    <row r="42" spans="1:11" s="87" customFormat="1" ht="26.4" x14ac:dyDescent="0.25">
      <c r="A42" s="153">
        <v>44084</v>
      </c>
      <c r="B42" s="154">
        <v>12.1</v>
      </c>
      <c r="C42" s="155" t="s">
        <v>188</v>
      </c>
      <c r="D42" s="155" t="s">
        <v>173</v>
      </c>
      <c r="E42" s="156" t="s">
        <v>171</v>
      </c>
      <c r="F42" s="1"/>
    </row>
    <row r="43" spans="1:11" s="87" customFormat="1" ht="26.4" x14ac:dyDescent="0.25">
      <c r="A43" s="153">
        <v>44084</v>
      </c>
      <c r="B43" s="154">
        <v>9.6999999999999993</v>
      </c>
      <c r="C43" s="155" t="s">
        <v>189</v>
      </c>
      <c r="D43" s="155" t="s">
        <v>173</v>
      </c>
      <c r="E43" s="156" t="s">
        <v>171</v>
      </c>
      <c r="F43" s="1"/>
    </row>
    <row r="44" spans="1:11" s="87" customFormat="1" x14ac:dyDescent="0.25">
      <c r="A44" s="153">
        <v>44104</v>
      </c>
      <c r="B44" s="154">
        <v>21.6</v>
      </c>
      <c r="C44" s="155" t="s">
        <v>232</v>
      </c>
      <c r="D44" s="155" t="s">
        <v>173</v>
      </c>
      <c r="E44" s="156" t="s">
        <v>171</v>
      </c>
      <c r="F44" s="1"/>
    </row>
    <row r="45" spans="1:11" s="87" customFormat="1" x14ac:dyDescent="0.25">
      <c r="A45" s="153">
        <v>44104</v>
      </c>
      <c r="B45" s="154">
        <v>19.8</v>
      </c>
      <c r="C45" s="155" t="s">
        <v>233</v>
      </c>
      <c r="D45" s="155" t="s">
        <v>173</v>
      </c>
      <c r="E45" s="156" t="s">
        <v>171</v>
      </c>
      <c r="F45" s="1"/>
    </row>
    <row r="46" spans="1:11" s="87" customFormat="1" ht="26.4" x14ac:dyDescent="0.25">
      <c r="A46" s="153">
        <v>44144</v>
      </c>
      <c r="B46" s="154">
        <v>44.7</v>
      </c>
      <c r="C46" s="155" t="s">
        <v>234</v>
      </c>
      <c r="D46" s="155" t="s">
        <v>173</v>
      </c>
      <c r="E46" s="156" t="s">
        <v>171</v>
      </c>
      <c r="F46" s="1"/>
    </row>
    <row r="47" spans="1:11" s="87" customFormat="1" ht="26.4" x14ac:dyDescent="0.25">
      <c r="A47" s="153">
        <v>44144</v>
      </c>
      <c r="B47" s="154">
        <v>55.2</v>
      </c>
      <c r="C47" s="155" t="s">
        <v>235</v>
      </c>
      <c r="D47" s="155" t="s">
        <v>173</v>
      </c>
      <c r="E47" s="156" t="s">
        <v>171</v>
      </c>
      <c r="F47" s="1"/>
    </row>
    <row r="48" spans="1:11" s="87" customFormat="1" ht="26.4" x14ac:dyDescent="0.25">
      <c r="A48" s="153">
        <v>44299</v>
      </c>
      <c r="B48" s="154">
        <v>54.4</v>
      </c>
      <c r="C48" s="155" t="s">
        <v>237</v>
      </c>
      <c r="D48" s="155" t="s">
        <v>173</v>
      </c>
      <c r="E48" s="156" t="s">
        <v>171</v>
      </c>
      <c r="F48" s="1"/>
    </row>
    <row r="49" spans="1:6" s="87" customFormat="1" x14ac:dyDescent="0.25">
      <c r="A49" s="153">
        <v>44299</v>
      </c>
      <c r="B49" s="154">
        <v>56.1</v>
      </c>
      <c r="C49" s="155" t="s">
        <v>236</v>
      </c>
      <c r="D49" s="155" t="s">
        <v>173</v>
      </c>
      <c r="E49" s="156" t="s">
        <v>171</v>
      </c>
      <c r="F49" s="1"/>
    </row>
    <row r="50" spans="1:6" ht="19.5" customHeight="1" x14ac:dyDescent="0.25">
      <c r="A50" s="107" t="s">
        <v>129</v>
      </c>
      <c r="B50" s="108">
        <f>SUM(B42:B49)</f>
        <v>273.60000000000002</v>
      </c>
      <c r="C50" s="164" t="str">
        <f>IF(SUBTOTAL(3,B42:B49)=SUBTOTAL(103,B42:B49),'Summary and sign-off'!$A$48,'Summary and sign-off'!$A$49)</f>
        <v>Check - there are no hidden rows with data</v>
      </c>
      <c r="D50" s="177" t="str">
        <f>IF('Summary and sign-off'!F57='Summary and sign-off'!F54,'Summary and sign-off'!A51,'Summary and sign-off'!A50)</f>
        <v>Check - each entry provides sufficient information</v>
      </c>
      <c r="E50" s="177"/>
      <c r="F50" s="46"/>
    </row>
    <row r="51" spans="1:6" ht="10.5" customHeight="1" x14ac:dyDescent="0.25">
      <c r="A51" s="27"/>
      <c r="B51" s="92"/>
      <c r="C51" s="22"/>
      <c r="D51" s="27"/>
      <c r="E51" s="27"/>
      <c r="F51" s="27"/>
    </row>
    <row r="52" spans="1:6" ht="34.5" customHeight="1" x14ac:dyDescent="0.25">
      <c r="A52" s="50" t="s">
        <v>130</v>
      </c>
      <c r="B52" s="93">
        <f>B13+B38+B50</f>
        <v>7154.2100000000009</v>
      </c>
      <c r="C52" s="51"/>
      <c r="D52" s="51"/>
      <c r="E52" s="51"/>
      <c r="F52" s="26"/>
    </row>
    <row r="53" spans="1:6" x14ac:dyDescent="0.25">
      <c r="A53" s="27"/>
      <c r="B53" s="22"/>
      <c r="C53" s="27"/>
      <c r="D53" s="27"/>
      <c r="E53" s="27"/>
      <c r="F53" s="27"/>
    </row>
    <row r="54" spans="1:6" x14ac:dyDescent="0.25">
      <c r="A54" s="52" t="s">
        <v>73</v>
      </c>
      <c r="B54" s="25"/>
      <c r="C54" s="26"/>
      <c r="D54" s="26"/>
      <c r="E54" s="26"/>
      <c r="F54" s="27"/>
    </row>
    <row r="55" spans="1:6" ht="12.6" customHeight="1" x14ac:dyDescent="0.25">
      <c r="A55" s="23" t="s">
        <v>131</v>
      </c>
      <c r="B55" s="53"/>
      <c r="C55" s="53"/>
      <c r="D55" s="32"/>
      <c r="E55" s="32"/>
      <c r="F55" s="27"/>
    </row>
    <row r="56" spans="1:6" ht="12.9" customHeight="1" x14ac:dyDescent="0.25">
      <c r="A56" s="31" t="s">
        <v>132</v>
      </c>
      <c r="B56" s="27"/>
      <c r="C56" s="32"/>
      <c r="D56" s="27"/>
      <c r="E56" s="32"/>
      <c r="F56" s="27"/>
    </row>
    <row r="57" spans="1:6" x14ac:dyDescent="0.25">
      <c r="A57" s="31" t="s">
        <v>133</v>
      </c>
      <c r="B57" s="32"/>
      <c r="C57" s="32"/>
      <c r="D57" s="32"/>
      <c r="E57" s="54"/>
      <c r="F57" s="46"/>
    </row>
    <row r="58" spans="1:6" x14ac:dyDescent="0.25">
      <c r="A58" s="23" t="s">
        <v>79</v>
      </c>
      <c r="B58" s="25"/>
      <c r="C58" s="26"/>
      <c r="D58" s="26"/>
      <c r="E58" s="26"/>
      <c r="F58" s="27"/>
    </row>
    <row r="59" spans="1:6" ht="12.9" customHeight="1" x14ac:dyDescent="0.25">
      <c r="A59" s="31" t="s">
        <v>134</v>
      </c>
      <c r="B59" s="27"/>
      <c r="C59" s="32"/>
      <c r="D59" s="27"/>
      <c r="E59" s="32"/>
      <c r="F59" s="27"/>
    </row>
    <row r="60" spans="1:6" x14ac:dyDescent="0.25">
      <c r="A60" s="31" t="s">
        <v>135</v>
      </c>
      <c r="B60" s="32"/>
      <c r="C60" s="32"/>
      <c r="D60" s="32"/>
      <c r="E60" s="54"/>
      <c r="F60" s="46"/>
    </row>
    <row r="61" spans="1:6" x14ac:dyDescent="0.25">
      <c r="A61" s="36" t="s">
        <v>136</v>
      </c>
      <c r="B61" s="36"/>
      <c r="C61" s="36"/>
      <c r="D61" s="36"/>
      <c r="E61" s="54"/>
      <c r="F61" s="46"/>
    </row>
    <row r="62" spans="1:6" x14ac:dyDescent="0.25">
      <c r="A62" s="40"/>
      <c r="B62" s="27"/>
      <c r="C62" s="27"/>
      <c r="D62" s="27"/>
      <c r="E62" s="46"/>
      <c r="F62" s="46"/>
    </row>
    <row r="63" spans="1:6" x14ac:dyDescent="0.25">
      <c r="A63" s="40"/>
      <c r="B63" s="27"/>
      <c r="C63" s="27"/>
      <c r="D63" s="27"/>
      <c r="E63" s="46"/>
      <c r="F63" s="46"/>
    </row>
    <row r="68" spans="1:6" ht="12.75" customHeight="1" x14ac:dyDescent="0.25"/>
    <row r="71" spans="1:6" x14ac:dyDescent="0.25">
      <c r="A71" s="55"/>
      <c r="B71" s="46"/>
      <c r="C71" s="46"/>
      <c r="D71" s="46"/>
      <c r="E71" s="46"/>
      <c r="F71" s="46"/>
    </row>
    <row r="72" spans="1:6" x14ac:dyDescent="0.25">
      <c r="A72" s="55"/>
      <c r="B72" s="46"/>
      <c r="C72" s="46"/>
      <c r="D72" s="46"/>
      <c r="E72" s="46"/>
      <c r="F72" s="46"/>
    </row>
    <row r="73" spans="1:6" x14ac:dyDescent="0.25">
      <c r="A73" s="55"/>
      <c r="B73" s="46"/>
      <c r="C73" s="46"/>
      <c r="D73" s="46"/>
      <c r="E73" s="46"/>
      <c r="F73" s="46"/>
    </row>
    <row r="74" spans="1:6" x14ac:dyDescent="0.25">
      <c r="A74" s="55"/>
      <c r="B74" s="46"/>
      <c r="C74" s="46"/>
      <c r="D74" s="46"/>
      <c r="E74" s="46"/>
      <c r="F74" s="46"/>
    </row>
    <row r="75" spans="1:6" x14ac:dyDescent="0.25">
      <c r="A75" s="55"/>
      <c r="B75" s="46"/>
      <c r="C75" s="46"/>
      <c r="D75" s="46"/>
      <c r="E75" s="46"/>
      <c r="F75" s="46"/>
    </row>
  </sheetData>
  <sheetProtection sheet="1" formatCells="0" formatRows="0" insertColumns="0" insertRows="0" deleteRows="0"/>
  <mergeCells count="15">
    <mergeCell ref="B7:E7"/>
    <mergeCell ref="B5:E5"/>
    <mergeCell ref="D50:E50"/>
    <mergeCell ref="A1:E1"/>
    <mergeCell ref="A15:E15"/>
    <mergeCell ref="A40:E40"/>
    <mergeCell ref="B2:E2"/>
    <mergeCell ref="B3:E3"/>
    <mergeCell ref="B4:E4"/>
    <mergeCell ref="A8:E8"/>
    <mergeCell ref="A9:E9"/>
    <mergeCell ref="B6:E6"/>
    <mergeCell ref="D13:E13"/>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7:A20 A3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1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2:A49 A21:A33 F34:F3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B17:B33 G34:G36 B12 B37 B42:B49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Te Puni Kōkiri, Ministry for Māori Development</v>
      </c>
      <c r="C2" s="176"/>
      <c r="D2" s="176"/>
      <c r="E2" s="176"/>
      <c r="F2" s="38"/>
    </row>
    <row r="3" spans="1:6" ht="21" customHeight="1" x14ac:dyDescent="0.25">
      <c r="A3" s="4" t="s">
        <v>110</v>
      </c>
      <c r="B3" s="176" t="str">
        <f>'Summary and sign-off'!B3:F3</f>
        <v>David Samuels</v>
      </c>
      <c r="C3" s="176"/>
      <c r="D3" s="176"/>
      <c r="E3" s="176"/>
      <c r="F3" s="38"/>
    </row>
    <row r="4" spans="1:6" ht="21" customHeight="1" x14ac:dyDescent="0.25">
      <c r="A4" s="4" t="s">
        <v>111</v>
      </c>
      <c r="B4" s="176">
        <f>'Summary and sign-off'!B4:F4</f>
        <v>44013</v>
      </c>
      <c r="C4" s="176"/>
      <c r="D4" s="176"/>
      <c r="E4" s="176"/>
      <c r="F4" s="38"/>
    </row>
    <row r="5" spans="1:6" ht="21" customHeight="1" x14ac:dyDescent="0.25">
      <c r="A5" s="4" t="s">
        <v>112</v>
      </c>
      <c r="B5" s="176">
        <f>'Summary and sign-off'!B5:F5</f>
        <v>44377</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
      <c r="A8" s="186" t="s">
        <v>137</v>
      </c>
      <c r="B8" s="186"/>
      <c r="C8" s="187"/>
      <c r="D8" s="187"/>
      <c r="E8" s="187"/>
      <c r="F8" s="42"/>
    </row>
    <row r="9" spans="1:6" ht="35.25" customHeight="1" x14ac:dyDescent="0.3">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3"/>
      <c r="B12" s="154"/>
      <c r="C12" s="158"/>
      <c r="D12" s="158"/>
      <c r="E12" s="159"/>
      <c r="F12" s="2"/>
    </row>
    <row r="13" spans="1:6" s="87" customFormat="1" x14ac:dyDescent="0.25">
      <c r="A13" s="153"/>
      <c r="B13" s="154"/>
      <c r="C13" s="158"/>
      <c r="D13" s="158"/>
      <c r="E13" s="159"/>
      <c r="F13" s="2"/>
    </row>
    <row r="14" spans="1:6" s="87" customFormat="1" x14ac:dyDescent="0.25">
      <c r="A14" s="153"/>
      <c r="B14" s="154"/>
      <c r="C14" s="158"/>
      <c r="D14" s="158"/>
      <c r="E14" s="159"/>
      <c r="F14" s="2"/>
    </row>
    <row r="15" spans="1:6" s="87" customFormat="1" x14ac:dyDescent="0.25">
      <c r="A15" s="153"/>
      <c r="B15" s="154"/>
      <c r="C15" s="158"/>
      <c r="D15" s="158"/>
      <c r="E15" s="159"/>
      <c r="F15" s="2"/>
    </row>
    <row r="16" spans="1:6" s="87" customFormat="1" x14ac:dyDescent="0.25">
      <c r="A16" s="153"/>
      <c r="B16" s="154"/>
      <c r="C16" s="158"/>
      <c r="D16" s="158"/>
      <c r="E16" s="159"/>
      <c r="F16" s="2"/>
    </row>
    <row r="17" spans="1:6" s="87" customFormat="1" x14ac:dyDescent="0.25">
      <c r="A17" s="153"/>
      <c r="B17" s="154"/>
      <c r="C17" s="158"/>
      <c r="D17" s="158"/>
      <c r="E17" s="159"/>
      <c r="F17" s="2"/>
    </row>
    <row r="18" spans="1:6" s="87" customFormat="1" x14ac:dyDescent="0.25">
      <c r="A18" s="153"/>
      <c r="B18" s="154"/>
      <c r="C18" s="158"/>
      <c r="D18" s="158"/>
      <c r="E18" s="159"/>
      <c r="F18" s="2"/>
    </row>
    <row r="19" spans="1:6" s="87" customFormat="1" x14ac:dyDescent="0.25">
      <c r="A19" s="153"/>
      <c r="B19" s="154"/>
      <c r="C19" s="158"/>
      <c r="D19" s="158"/>
      <c r="E19" s="159"/>
      <c r="F19" s="2"/>
    </row>
    <row r="20" spans="1:6" s="87" customFormat="1" x14ac:dyDescent="0.25">
      <c r="A20" s="153"/>
      <c r="B20" s="154"/>
      <c r="C20" s="158"/>
      <c r="D20" s="158"/>
      <c r="E20" s="159"/>
      <c r="F20" s="2"/>
    </row>
    <row r="21" spans="1:6" s="87" customFormat="1" x14ac:dyDescent="0.25">
      <c r="A21" s="153"/>
      <c r="B21" s="154"/>
      <c r="C21" s="158"/>
      <c r="D21" s="158"/>
      <c r="E21" s="159"/>
      <c r="F21" s="2"/>
    </row>
    <row r="22" spans="1:6" s="87" customFormat="1" x14ac:dyDescent="0.25">
      <c r="A22" s="157"/>
      <c r="B22" s="154"/>
      <c r="C22" s="158"/>
      <c r="D22" s="158"/>
      <c r="E22" s="159"/>
      <c r="F22" s="2"/>
    </row>
    <row r="23" spans="1:6" s="87" customFormat="1" x14ac:dyDescent="0.25">
      <c r="A23" s="157"/>
      <c r="B23" s="154"/>
      <c r="C23" s="158"/>
      <c r="D23" s="158"/>
      <c r="E23" s="159"/>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5">
      <c r="A26" s="21"/>
      <c r="B26" s="20"/>
      <c r="C26" s="20"/>
      <c r="D26" s="20"/>
      <c r="E26" s="20"/>
      <c r="F26" s="38"/>
    </row>
    <row r="27" spans="1:6" x14ac:dyDescent="0.25">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x14ac:dyDescent="0.25">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3"/>
  <sheetViews>
    <sheetView tabSelected="1" topLeftCell="A6" zoomScale="85" zoomScaleNormal="85" workbookViewId="0">
      <selection activeCell="F20" sqref="F20"/>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73" t="s">
        <v>109</v>
      </c>
      <c r="B1" s="173"/>
      <c r="C1" s="173"/>
      <c r="D1" s="173"/>
      <c r="E1" s="173"/>
      <c r="F1" s="24"/>
    </row>
    <row r="2" spans="1:6" ht="21" customHeight="1" x14ac:dyDescent="0.25">
      <c r="A2" s="4" t="s">
        <v>52</v>
      </c>
      <c r="B2" s="176" t="str">
        <f>'Summary and sign-off'!B2:F2</f>
        <v>Te Puni Kōkiri, Ministry for Māori Development</v>
      </c>
      <c r="C2" s="176"/>
      <c r="D2" s="176"/>
      <c r="E2" s="176"/>
      <c r="F2" s="24"/>
    </row>
    <row r="3" spans="1:6" ht="21" customHeight="1" x14ac:dyDescent="0.25">
      <c r="A3" s="4" t="s">
        <v>110</v>
      </c>
      <c r="B3" s="176" t="str">
        <f>'Summary and sign-off'!B3:F3</f>
        <v>David Samuels</v>
      </c>
      <c r="C3" s="176"/>
      <c r="D3" s="176"/>
      <c r="E3" s="176"/>
      <c r="F3" s="24"/>
    </row>
    <row r="4" spans="1:6" ht="21" customHeight="1" x14ac:dyDescent="0.25">
      <c r="A4" s="4" t="s">
        <v>111</v>
      </c>
      <c r="B4" s="176">
        <f>'Summary and sign-off'!B4:F4</f>
        <v>44013</v>
      </c>
      <c r="C4" s="176"/>
      <c r="D4" s="176"/>
      <c r="E4" s="176"/>
      <c r="F4" s="24"/>
    </row>
    <row r="5" spans="1:6" ht="21" customHeight="1" x14ac:dyDescent="0.25">
      <c r="A5" s="4" t="s">
        <v>112</v>
      </c>
      <c r="B5" s="176">
        <f>'Summary and sign-off'!B5:F5</f>
        <v>44377</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ht="26.4" x14ac:dyDescent="0.25">
      <c r="A12" s="153">
        <v>44029</v>
      </c>
      <c r="B12" s="154">
        <v>3220</v>
      </c>
      <c r="C12" s="168" t="s">
        <v>244</v>
      </c>
      <c r="D12" s="168" t="s">
        <v>172</v>
      </c>
      <c r="E12" s="169" t="s">
        <v>171</v>
      </c>
    </row>
    <row r="13" spans="1:6" s="87" customFormat="1" x14ac:dyDescent="0.25">
      <c r="A13" s="153">
        <v>44043</v>
      </c>
      <c r="B13" s="154">
        <v>265.26</v>
      </c>
      <c r="C13" s="168" t="s">
        <v>174</v>
      </c>
      <c r="D13" s="168" t="s">
        <v>175</v>
      </c>
      <c r="E13" s="169" t="s">
        <v>171</v>
      </c>
    </row>
    <row r="14" spans="1:6" s="87" customFormat="1" x14ac:dyDescent="0.25">
      <c r="A14" s="153">
        <v>44074</v>
      </c>
      <c r="B14" s="154">
        <v>216.2</v>
      </c>
      <c r="C14" s="168" t="s">
        <v>174</v>
      </c>
      <c r="D14" s="168" t="s">
        <v>175</v>
      </c>
      <c r="E14" s="169" t="s">
        <v>171</v>
      </c>
    </row>
    <row r="15" spans="1:6" s="87" customFormat="1" x14ac:dyDescent="0.25">
      <c r="A15" s="153">
        <v>44104</v>
      </c>
      <c r="B15" s="154">
        <v>40.090000000000003</v>
      </c>
      <c r="C15" s="168" t="s">
        <v>174</v>
      </c>
      <c r="D15" s="168" t="s">
        <v>175</v>
      </c>
      <c r="E15" s="169" t="s">
        <v>171</v>
      </c>
    </row>
    <row r="16" spans="1:6" s="87" customFormat="1" x14ac:dyDescent="0.25">
      <c r="A16" s="153">
        <v>44135</v>
      </c>
      <c r="B16" s="154">
        <v>100.05</v>
      </c>
      <c r="C16" s="168" t="s">
        <v>174</v>
      </c>
      <c r="D16" s="168" t="s">
        <v>175</v>
      </c>
      <c r="E16" s="169" t="s">
        <v>171</v>
      </c>
    </row>
    <row r="17" spans="1:6" s="87" customFormat="1" x14ac:dyDescent="0.25">
      <c r="A17" s="153">
        <v>44165</v>
      </c>
      <c r="B17" s="154">
        <v>100.05</v>
      </c>
      <c r="C17" s="168" t="s">
        <v>174</v>
      </c>
      <c r="D17" s="168" t="s">
        <v>175</v>
      </c>
      <c r="E17" s="169" t="s">
        <v>171</v>
      </c>
    </row>
    <row r="18" spans="1:6" s="87" customFormat="1" x14ac:dyDescent="0.25">
      <c r="A18" s="153">
        <v>44196</v>
      </c>
      <c r="B18" s="154">
        <v>100.05</v>
      </c>
      <c r="C18" s="168" t="s">
        <v>174</v>
      </c>
      <c r="D18" s="168" t="s">
        <v>175</v>
      </c>
      <c r="E18" s="169" t="s">
        <v>171</v>
      </c>
    </row>
    <row r="19" spans="1:6" s="87" customFormat="1" x14ac:dyDescent="0.25">
      <c r="A19" s="153">
        <v>44227</v>
      </c>
      <c r="B19" s="154">
        <v>100.05</v>
      </c>
      <c r="C19" s="168" t="s">
        <v>174</v>
      </c>
      <c r="D19" s="168" t="s">
        <v>175</v>
      </c>
      <c r="E19" s="169" t="s">
        <v>171</v>
      </c>
    </row>
    <row r="20" spans="1:6" s="87" customFormat="1" x14ac:dyDescent="0.25">
      <c r="A20" s="153">
        <v>44255</v>
      </c>
      <c r="B20" s="154">
        <v>100.05</v>
      </c>
      <c r="C20" s="168" t="s">
        <v>174</v>
      </c>
      <c r="D20" s="168" t="s">
        <v>175</v>
      </c>
      <c r="E20" s="169" t="s">
        <v>171</v>
      </c>
    </row>
    <row r="21" spans="1:6" s="87" customFormat="1" x14ac:dyDescent="0.25">
      <c r="A21" s="157">
        <v>44286</v>
      </c>
      <c r="B21" s="154">
        <v>100.05</v>
      </c>
      <c r="C21" s="168" t="s">
        <v>174</v>
      </c>
      <c r="D21" s="168" t="s">
        <v>175</v>
      </c>
      <c r="E21" s="169" t="s">
        <v>171</v>
      </c>
    </row>
    <row r="22" spans="1:6" s="87" customFormat="1" x14ac:dyDescent="0.25">
      <c r="A22" s="157">
        <v>44301</v>
      </c>
      <c r="B22" s="154">
        <v>40</v>
      </c>
      <c r="C22" s="168" t="s">
        <v>238</v>
      </c>
      <c r="D22" s="168" t="s">
        <v>208</v>
      </c>
      <c r="E22" s="169" t="s">
        <v>180</v>
      </c>
    </row>
    <row r="23" spans="1:6" s="87" customFormat="1" x14ac:dyDescent="0.25">
      <c r="A23" s="157">
        <v>44316</v>
      </c>
      <c r="B23" s="154">
        <v>84.15</v>
      </c>
      <c r="C23" s="168" t="s">
        <v>174</v>
      </c>
      <c r="D23" s="168" t="s">
        <v>175</v>
      </c>
      <c r="E23" s="169" t="s">
        <v>171</v>
      </c>
    </row>
    <row r="24" spans="1:6" s="87" customFormat="1" x14ac:dyDescent="0.25">
      <c r="A24" s="153">
        <v>44343</v>
      </c>
      <c r="B24" s="154">
        <v>40</v>
      </c>
      <c r="C24" s="158" t="s">
        <v>239</v>
      </c>
      <c r="D24" s="158" t="s">
        <v>208</v>
      </c>
      <c r="E24" s="159" t="s">
        <v>219</v>
      </c>
      <c r="F24" s="3"/>
    </row>
    <row r="25" spans="1:6" s="87" customFormat="1" x14ac:dyDescent="0.25">
      <c r="A25" s="157">
        <v>44347</v>
      </c>
      <c r="B25" s="154">
        <v>84.15</v>
      </c>
      <c r="C25" s="168" t="s">
        <v>174</v>
      </c>
      <c r="D25" s="168" t="s">
        <v>175</v>
      </c>
      <c r="E25" s="169" t="s">
        <v>171</v>
      </c>
    </row>
    <row r="26" spans="1:6" s="87" customFormat="1" ht="26.4" x14ac:dyDescent="0.25">
      <c r="A26" s="153">
        <v>44347</v>
      </c>
      <c r="B26" s="154">
        <v>3220</v>
      </c>
      <c r="C26" s="168" t="s">
        <v>245</v>
      </c>
      <c r="D26" s="168" t="s">
        <v>172</v>
      </c>
      <c r="E26" s="169" t="s">
        <v>171</v>
      </c>
      <c r="F26" s="3"/>
    </row>
    <row r="27" spans="1:6" s="87" customFormat="1" x14ac:dyDescent="0.25">
      <c r="A27" s="153">
        <v>44364</v>
      </c>
      <c r="B27" s="154">
        <v>40</v>
      </c>
      <c r="C27" s="158" t="s">
        <v>240</v>
      </c>
      <c r="D27" s="158" t="s">
        <v>208</v>
      </c>
      <c r="E27" s="159" t="s">
        <v>171</v>
      </c>
      <c r="F27" s="3"/>
    </row>
    <row r="28" spans="1:6" s="87" customFormat="1" x14ac:dyDescent="0.25">
      <c r="A28" s="153">
        <v>44377</v>
      </c>
      <c r="B28" s="154">
        <v>84.15</v>
      </c>
      <c r="C28" s="158" t="s">
        <v>174</v>
      </c>
      <c r="D28" s="158" t="s">
        <v>175</v>
      </c>
      <c r="E28" s="158" t="s">
        <v>171</v>
      </c>
      <c r="F28" s="3"/>
    </row>
    <row r="29" spans="1:6" s="87" customFormat="1" hidden="1" x14ac:dyDescent="0.25">
      <c r="A29" s="137"/>
      <c r="B29" s="134"/>
      <c r="C29" s="138"/>
      <c r="D29" s="138"/>
      <c r="E29" s="139"/>
      <c r="F29" s="3"/>
    </row>
    <row r="30" spans="1:6" ht="34.5" customHeight="1" x14ac:dyDescent="0.25">
      <c r="A30" s="88" t="s">
        <v>151</v>
      </c>
      <c r="B30" s="97">
        <f>SUM(B11:B29)</f>
        <v>7934.3</v>
      </c>
      <c r="C30" s="106" t="str">
        <f>IF(SUBTOTAL(3,B11:B29)=SUBTOTAL(103,B11:B29),'Summary and sign-off'!$A$48,'Summary and sign-off'!$A$49)</f>
        <v>Check - there are no hidden rows with data</v>
      </c>
      <c r="D30" s="177" t="str">
        <f>IF('Summary and sign-off'!F59='Summary and sign-off'!F54,'Summary and sign-off'!A51,'Summary and sign-off'!A50)</f>
        <v>Check - each entry provides sufficient information</v>
      </c>
      <c r="E30" s="177"/>
      <c r="F30" s="37"/>
    </row>
    <row r="31" spans="1:6" ht="14.1" customHeight="1" x14ac:dyDescent="0.25">
      <c r="A31" s="38"/>
      <c r="B31" s="27"/>
      <c r="C31" s="20"/>
      <c r="D31" s="20"/>
      <c r="E31" s="20"/>
      <c r="F31" s="24"/>
    </row>
    <row r="32" spans="1:6" x14ac:dyDescent="0.25">
      <c r="A32" s="21" t="s">
        <v>152</v>
      </c>
      <c r="B32" s="20"/>
      <c r="C32" s="20"/>
      <c r="D32" s="20"/>
      <c r="E32" s="20"/>
      <c r="F32" s="24"/>
    </row>
    <row r="33" spans="1:6" ht="12.6" customHeight="1" x14ac:dyDescent="0.25">
      <c r="A33" s="23" t="s">
        <v>131</v>
      </c>
      <c r="B33" s="20"/>
      <c r="C33" s="20"/>
      <c r="D33" s="20"/>
      <c r="E33" s="20"/>
      <c r="F33" s="24"/>
    </row>
    <row r="34" spans="1:6" x14ac:dyDescent="0.25">
      <c r="A34" s="23" t="s">
        <v>79</v>
      </c>
      <c r="B34" s="25"/>
      <c r="C34" s="26"/>
      <c r="D34" s="26"/>
      <c r="E34" s="26"/>
      <c r="F34" s="27"/>
    </row>
    <row r="35" spans="1:6" x14ac:dyDescent="0.25">
      <c r="A35" s="31" t="s">
        <v>145</v>
      </c>
      <c r="B35" s="32"/>
      <c r="C35" s="27"/>
      <c r="D35" s="27"/>
      <c r="E35" s="27"/>
      <c r="F35" s="27"/>
    </row>
    <row r="36" spans="1:6" ht="12.75" customHeight="1" x14ac:dyDescent="0.25">
      <c r="A36" s="31" t="s">
        <v>146</v>
      </c>
      <c r="B36" s="39"/>
      <c r="C36" s="33"/>
      <c r="D36" s="33"/>
      <c r="E36" s="33"/>
      <c r="F36" s="33"/>
    </row>
    <row r="37" spans="1:6" x14ac:dyDescent="0.25">
      <c r="A37" s="38"/>
      <c r="B37" s="40"/>
      <c r="C37" s="20"/>
      <c r="D37" s="20"/>
      <c r="E37" s="20"/>
      <c r="F37" s="38"/>
    </row>
    <row r="38" spans="1:6" hidden="1" x14ac:dyDescent="0.25">
      <c r="A38" s="20"/>
      <c r="B38" s="20"/>
      <c r="C38" s="20"/>
      <c r="D38" s="20"/>
      <c r="E38" s="38"/>
    </row>
    <row r="39" spans="1:6" ht="12.75" hidden="1" customHeight="1" x14ac:dyDescent="0.25"/>
    <row r="40" spans="1:6" hidden="1" x14ac:dyDescent="0.25">
      <c r="A40" s="41"/>
      <c r="B40" s="41"/>
      <c r="C40" s="41"/>
      <c r="D40" s="41"/>
      <c r="E40" s="41"/>
      <c r="F40" s="24"/>
    </row>
    <row r="41" spans="1:6" hidden="1" x14ac:dyDescent="0.25">
      <c r="A41" s="41"/>
      <c r="B41" s="41"/>
      <c r="C41" s="41"/>
      <c r="D41" s="41"/>
      <c r="E41" s="41"/>
      <c r="F41" s="24"/>
    </row>
    <row r="42" spans="1:6" hidden="1" x14ac:dyDescent="0.25">
      <c r="A42" s="41"/>
      <c r="B42" s="41"/>
      <c r="C42" s="41"/>
      <c r="D42" s="41"/>
      <c r="E42" s="41"/>
      <c r="F42" s="24"/>
    </row>
    <row r="43" spans="1:6" hidden="1" x14ac:dyDescent="0.25">
      <c r="A43" s="41"/>
      <c r="B43" s="41"/>
      <c r="C43" s="41"/>
      <c r="D43" s="41"/>
      <c r="E43" s="41"/>
      <c r="F43" s="24"/>
    </row>
    <row r="44" spans="1:6" hidden="1" x14ac:dyDescent="0.25">
      <c r="A44" s="41"/>
      <c r="B44" s="41"/>
      <c r="C44" s="41"/>
      <c r="D44" s="41"/>
      <c r="E44" s="41"/>
      <c r="F44" s="24"/>
    </row>
    <row r="45" spans="1:6" x14ac:dyDescent="0.25"/>
    <row r="46" spans="1:6"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 A11: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6 A27 A2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8"/>
  <sheetViews>
    <sheetView topLeftCell="A4" zoomScale="70" zoomScaleNormal="70" workbookViewId="0">
      <selection activeCell="D27" sqref="D27"/>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sign-off'!B2:F2</f>
        <v>Te Puni Kōkiri, Ministry for Māori Development</v>
      </c>
      <c r="C2" s="176"/>
      <c r="D2" s="176"/>
      <c r="E2" s="176"/>
      <c r="F2" s="176"/>
    </row>
    <row r="3" spans="1:6" ht="21" customHeight="1" x14ac:dyDescent="0.25">
      <c r="A3" s="4" t="s">
        <v>110</v>
      </c>
      <c r="B3" s="176" t="str">
        <f>'Summary and sign-off'!B3:F3</f>
        <v>David Samuels</v>
      </c>
      <c r="C3" s="176"/>
      <c r="D3" s="176"/>
      <c r="E3" s="176"/>
      <c r="F3" s="176"/>
    </row>
    <row r="4" spans="1:6" ht="21" customHeight="1" x14ac:dyDescent="0.25">
      <c r="A4" s="4" t="s">
        <v>111</v>
      </c>
      <c r="B4" s="176">
        <f>'Summary and sign-off'!B4:F4</f>
        <v>44013</v>
      </c>
      <c r="C4" s="176"/>
      <c r="D4" s="176"/>
      <c r="E4" s="176"/>
      <c r="F4" s="176"/>
    </row>
    <row r="5" spans="1:6" ht="21" customHeight="1" x14ac:dyDescent="0.25">
      <c r="A5" s="4" t="s">
        <v>112</v>
      </c>
      <c r="B5" s="176">
        <f>'Summary and sign-off'!B5:F5</f>
        <v>44377</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47" t="s">
        <v>157</v>
      </c>
      <c r="C10" s="147" t="s">
        <v>158</v>
      </c>
      <c r="D10" s="147" t="s">
        <v>159</v>
      </c>
      <c r="E10" s="147" t="s">
        <v>160</v>
      </c>
      <c r="F10" s="147" t="s">
        <v>161</v>
      </c>
    </row>
    <row r="11" spans="1:6" s="87" customFormat="1" hidden="1" x14ac:dyDescent="0.25">
      <c r="A11" s="133"/>
      <c r="B11" s="138"/>
      <c r="C11" s="140"/>
      <c r="D11" s="138"/>
      <c r="E11" s="141"/>
      <c r="F11" s="139"/>
    </row>
    <row r="12" spans="1:6" s="87" customFormat="1" ht="26.4" x14ac:dyDescent="0.25">
      <c r="A12" s="153">
        <v>44113</v>
      </c>
      <c r="B12" s="160" t="s">
        <v>206</v>
      </c>
      <c r="C12" s="161" t="s">
        <v>96</v>
      </c>
      <c r="D12" s="160" t="s">
        <v>204</v>
      </c>
      <c r="E12" s="162" t="s">
        <v>91</v>
      </c>
      <c r="F12" s="163"/>
    </row>
    <row r="13" spans="1:6" s="87" customFormat="1" ht="26.4" x14ac:dyDescent="0.25">
      <c r="A13" s="153">
        <v>44175</v>
      </c>
      <c r="B13" s="160" t="s">
        <v>193</v>
      </c>
      <c r="C13" s="161" t="s">
        <v>97</v>
      </c>
      <c r="D13" s="160" t="s">
        <v>194</v>
      </c>
      <c r="E13" s="162" t="s">
        <v>91</v>
      </c>
      <c r="F13" s="163"/>
    </row>
    <row r="14" spans="1:6" s="87" customFormat="1" x14ac:dyDescent="0.25">
      <c r="A14" s="153">
        <v>44182</v>
      </c>
      <c r="B14" s="160" t="s">
        <v>195</v>
      </c>
      <c r="C14" s="161" t="s">
        <v>97</v>
      </c>
      <c r="D14" s="160" t="s">
        <v>196</v>
      </c>
      <c r="E14" s="162" t="s">
        <v>91</v>
      </c>
      <c r="F14" s="163"/>
    </row>
    <row r="15" spans="1:6" s="87" customFormat="1" ht="26.4" x14ac:dyDescent="0.25">
      <c r="A15" s="153">
        <v>44232</v>
      </c>
      <c r="B15" s="160" t="s">
        <v>199</v>
      </c>
      <c r="C15" s="161" t="s">
        <v>97</v>
      </c>
      <c r="D15" s="160" t="s">
        <v>200</v>
      </c>
      <c r="E15" s="162" t="s">
        <v>91</v>
      </c>
      <c r="F15" s="163"/>
    </row>
    <row r="16" spans="1:6" s="87" customFormat="1" ht="26.4" x14ac:dyDescent="0.25">
      <c r="A16" s="153">
        <v>44244</v>
      </c>
      <c r="B16" s="160" t="s">
        <v>197</v>
      </c>
      <c r="C16" s="161" t="s">
        <v>97</v>
      </c>
      <c r="D16" s="160" t="s">
        <v>198</v>
      </c>
      <c r="E16" s="162" t="s">
        <v>91</v>
      </c>
      <c r="F16" s="163"/>
    </row>
    <row r="17" spans="1:7" s="87" customFormat="1" ht="26.4" x14ac:dyDescent="0.25">
      <c r="A17" s="153">
        <v>44252</v>
      </c>
      <c r="B17" s="160" t="s">
        <v>191</v>
      </c>
      <c r="C17" s="161" t="s">
        <v>96</v>
      </c>
      <c r="D17" s="160" t="s">
        <v>192</v>
      </c>
      <c r="E17" s="162" t="s">
        <v>92</v>
      </c>
      <c r="F17" s="163" t="s">
        <v>223</v>
      </c>
    </row>
    <row r="18" spans="1:7" s="87" customFormat="1" ht="26.4" x14ac:dyDescent="0.25">
      <c r="A18" s="153">
        <v>44280</v>
      </c>
      <c r="B18" s="160" t="s">
        <v>202</v>
      </c>
      <c r="C18" s="161" t="s">
        <v>97</v>
      </c>
      <c r="D18" s="160" t="s">
        <v>201</v>
      </c>
      <c r="E18" s="162" t="s">
        <v>92</v>
      </c>
      <c r="F18" s="163"/>
    </row>
    <row r="19" spans="1:7" s="87" customFormat="1" ht="26.4" x14ac:dyDescent="0.25">
      <c r="A19" s="153">
        <v>44287</v>
      </c>
      <c r="B19" s="160" t="s">
        <v>205</v>
      </c>
      <c r="C19" s="161" t="s">
        <v>97</v>
      </c>
      <c r="D19" s="160" t="s">
        <v>204</v>
      </c>
      <c r="E19" s="162" t="s">
        <v>91</v>
      </c>
      <c r="F19" s="163"/>
    </row>
    <row r="20" spans="1:7" s="87" customFormat="1" ht="26.4" x14ac:dyDescent="0.25">
      <c r="A20" s="153">
        <v>44299</v>
      </c>
      <c r="B20" s="160" t="s">
        <v>203</v>
      </c>
      <c r="C20" s="161" t="s">
        <v>97</v>
      </c>
      <c r="D20" s="160" t="s">
        <v>204</v>
      </c>
      <c r="E20" s="162" t="s">
        <v>91</v>
      </c>
      <c r="F20" s="163"/>
    </row>
    <row r="21" spans="1:7" s="87" customFormat="1" ht="26.4" x14ac:dyDescent="0.25">
      <c r="A21" s="153">
        <v>44322</v>
      </c>
      <c r="B21" s="160" t="s">
        <v>209</v>
      </c>
      <c r="C21" s="161" t="s">
        <v>97</v>
      </c>
      <c r="D21" s="160" t="s">
        <v>210</v>
      </c>
      <c r="E21" s="162">
        <v>165</v>
      </c>
      <c r="F21" s="163"/>
    </row>
    <row r="22" spans="1:7" s="87" customFormat="1" hidden="1" x14ac:dyDescent="0.25">
      <c r="A22" s="133"/>
      <c r="B22" s="138"/>
      <c r="C22" s="140"/>
      <c r="D22" s="138"/>
      <c r="E22" s="141"/>
      <c r="F22" s="139"/>
    </row>
    <row r="23" spans="1:7" ht="34.5" customHeight="1" x14ac:dyDescent="0.25">
      <c r="A23" s="148" t="s">
        <v>162</v>
      </c>
      <c r="B23" s="149" t="s">
        <v>163</v>
      </c>
      <c r="C23" s="150">
        <f>C24+C25</f>
        <v>10</v>
      </c>
      <c r="D23" s="151" t="str">
        <f>IF(SUBTOTAL(3,C11:C22)=SUBTOTAL(103,C11:C22),'Summary and sign-off'!$A$48,'Summary and sign-off'!$A$49)</f>
        <v>Check - there are no hidden rows with data</v>
      </c>
      <c r="E23" s="177" t="str">
        <f>IF('Summary and sign-off'!F60='Summary and sign-off'!F54,'Summary and sign-off'!A52,'Summary and sign-off'!A50)</f>
        <v>Check - each entry provides sufficient information</v>
      </c>
      <c r="F23" s="177"/>
      <c r="G23" s="87"/>
    </row>
    <row r="24" spans="1:7" ht="25.5" customHeight="1" x14ac:dyDescent="0.3">
      <c r="A24" s="89"/>
      <c r="B24" s="90" t="s">
        <v>96</v>
      </c>
      <c r="C24" s="91">
        <f>COUNTIF(C11:C22,'Summary and sign-off'!A45)</f>
        <v>2</v>
      </c>
      <c r="D24" s="17"/>
      <c r="E24" s="18"/>
      <c r="F24" s="19"/>
    </row>
    <row r="25" spans="1:7" ht="25.5" customHeight="1" x14ac:dyDescent="0.3">
      <c r="A25" s="89"/>
      <c r="B25" s="90" t="s">
        <v>97</v>
      </c>
      <c r="C25" s="91">
        <f>COUNTIF(C11:C22,'Summary and sign-off'!A46)</f>
        <v>8</v>
      </c>
      <c r="D25" s="17"/>
      <c r="E25" s="18"/>
      <c r="F25" s="19"/>
    </row>
    <row r="26" spans="1:7" x14ac:dyDescent="0.25">
      <c r="A26" s="20"/>
      <c r="B26" s="21"/>
      <c r="C26" s="20"/>
      <c r="D26" s="22"/>
      <c r="E26" s="22"/>
      <c r="F26" s="20"/>
    </row>
    <row r="27" spans="1:7" x14ac:dyDescent="0.25">
      <c r="A27" s="21" t="s">
        <v>152</v>
      </c>
      <c r="B27" s="21"/>
      <c r="C27" s="21"/>
      <c r="D27" s="21"/>
      <c r="E27" s="21"/>
      <c r="F27" s="21"/>
    </row>
    <row r="28" spans="1:7" ht="12.6" customHeight="1" x14ac:dyDescent="0.25">
      <c r="A28" s="23" t="s">
        <v>131</v>
      </c>
      <c r="B28" s="20"/>
      <c r="C28" s="20"/>
      <c r="D28" s="20"/>
      <c r="E28" s="20"/>
      <c r="F28" s="24"/>
    </row>
    <row r="29" spans="1:7" x14ac:dyDescent="0.25">
      <c r="A29" s="23" t="s">
        <v>79</v>
      </c>
      <c r="B29" s="25"/>
      <c r="C29" s="26"/>
      <c r="D29" s="26"/>
      <c r="E29" s="26"/>
      <c r="F29" s="27"/>
    </row>
    <row r="30" spans="1:7" x14ac:dyDescent="0.25">
      <c r="A30" s="23" t="s">
        <v>164</v>
      </c>
      <c r="B30" s="28"/>
      <c r="C30" s="28"/>
      <c r="D30" s="28"/>
      <c r="E30" s="28"/>
      <c r="F30" s="28"/>
    </row>
    <row r="31" spans="1:7" ht="12.75" customHeight="1" x14ac:dyDescent="0.25">
      <c r="A31" s="23" t="s">
        <v>165</v>
      </c>
      <c r="B31" s="20"/>
      <c r="C31" s="20"/>
      <c r="D31" s="20"/>
      <c r="E31" s="20"/>
      <c r="F31" s="20"/>
    </row>
    <row r="32" spans="1:7" ht="12.9" customHeight="1" x14ac:dyDescent="0.25">
      <c r="A32" s="29" t="s">
        <v>166</v>
      </c>
      <c r="B32" s="30"/>
      <c r="C32" s="30"/>
      <c r="D32" s="30"/>
      <c r="E32" s="30"/>
      <c r="F32" s="30"/>
    </row>
    <row r="33" spans="1:6" x14ac:dyDescent="0.25">
      <c r="A33" s="31" t="s">
        <v>167</v>
      </c>
      <c r="B33" s="32"/>
      <c r="C33" s="27"/>
      <c r="D33" s="27"/>
      <c r="E33" s="27"/>
      <c r="F33" s="27"/>
    </row>
    <row r="34" spans="1:6" ht="12.75" customHeight="1" x14ac:dyDescent="0.25">
      <c r="A34" s="31" t="s">
        <v>146</v>
      </c>
      <c r="B34" s="23"/>
      <c r="C34" s="33"/>
      <c r="D34" s="33"/>
      <c r="E34" s="33"/>
      <c r="F34" s="33"/>
    </row>
    <row r="35" spans="1:6" ht="12.75" customHeight="1" x14ac:dyDescent="0.25">
      <c r="A35" s="23"/>
      <c r="B35" s="23"/>
      <c r="C35" s="33"/>
      <c r="D35" s="33"/>
      <c r="E35" s="33"/>
      <c r="F35" s="33"/>
    </row>
    <row r="36" spans="1:6" ht="12.75" hidden="1" customHeight="1" x14ac:dyDescent="0.25">
      <c r="A36" s="23"/>
      <c r="B36" s="23"/>
      <c r="C36" s="33"/>
      <c r="D36" s="33"/>
      <c r="E36" s="33"/>
      <c r="F36" s="33"/>
    </row>
    <row r="37" spans="1:6" x14ac:dyDescent="0.25"/>
    <row r="38" spans="1:6" x14ac:dyDescent="0.25"/>
    <row r="39" spans="1:6" hidden="1" x14ac:dyDescent="0.25">
      <c r="A39" s="21"/>
      <c r="B39" s="21"/>
      <c r="C39" s="21"/>
      <c r="D39" s="21"/>
      <c r="E39" s="21"/>
      <c r="F39" s="21"/>
    </row>
    <row r="40" spans="1:6" hidden="1" x14ac:dyDescent="0.25">
      <c r="A40" s="21"/>
      <c r="B40" s="21"/>
      <c r="C40" s="21"/>
      <c r="D40" s="21"/>
      <c r="E40" s="21"/>
      <c r="F40" s="21"/>
    </row>
    <row r="41" spans="1:6" hidden="1" x14ac:dyDescent="0.25">
      <c r="A41" s="21"/>
      <c r="B41" s="21"/>
      <c r="C41" s="21"/>
      <c r="D41" s="21"/>
      <c r="E41" s="21"/>
      <c r="F41" s="21"/>
    </row>
    <row r="42" spans="1:6" hidden="1" x14ac:dyDescent="0.25">
      <c r="A42" s="21"/>
      <c r="B42" s="21"/>
      <c r="C42" s="21"/>
      <c r="D42" s="21"/>
      <c r="E42" s="21"/>
      <c r="F42" s="21"/>
    </row>
    <row r="43" spans="1:6" hidden="1" x14ac:dyDescent="0.25">
      <c r="A43" s="21"/>
      <c r="B43" s="21"/>
      <c r="C43" s="21"/>
      <c r="D43" s="21"/>
      <c r="E43" s="21"/>
      <c r="F43" s="21"/>
    </row>
    <row r="44" spans="1:6" x14ac:dyDescent="0.25"/>
    <row r="45" spans="1:6" x14ac:dyDescent="0.25"/>
    <row r="46" spans="1:6"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sheetProtection sheet="1" formatCells="0" insertRows="0" deleteRows="0"/>
  <dataConsolidate/>
  <mergeCells count="10">
    <mergeCell ref="E23:F2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C11:C22</xm:sqref>
        </x14:dataValidation>
        <x14:dataValidation type="list" errorStyle="information" operator="greaterThan" allowBlank="1" showInputMessage="1" prompt="Provide specific $ value if possible" xr:uid="{00000000-0002-0000-0500-000003000000}">
          <x14:formula1>
            <xm:f>'Summary and sign-off'!$A$39:$A$44</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Pareārau Black</cp:lastModifiedBy>
  <cp:revision/>
  <cp:lastPrinted>2021-07-09T01:31:44Z</cp:lastPrinted>
  <dcterms:created xsi:type="dcterms:W3CDTF">2010-10-17T20:59:02Z</dcterms:created>
  <dcterms:modified xsi:type="dcterms:W3CDTF">2021-07-12T03:43:36Z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