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d.govt.nz\dfs\personal\homedrive\PRRA\HarrisL7\My Documents\Internal\"/>
    </mc:Choice>
  </mc:AlternateContent>
  <bookViews>
    <workbookView xWindow="555" yWindow="195" windowWidth="28020" windowHeight="14715"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expenses'!$A$1:$E$48</definedName>
    <definedName name="_xlnm.Print_Area" localSheetId="5">'Gifts and benefits'!$A$1:$F$26</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Travel!$A$1:$E$141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4" i="1" l="1"/>
  <c r="B118" i="1" l="1"/>
  <c r="B121" i="1"/>
  <c r="D15" i="4" l="1"/>
  <c r="C42" i="3"/>
  <c r="C14" i="2"/>
  <c r="C123" i="1"/>
  <c r="C130" i="1"/>
  <c r="C17" i="1"/>
  <c r="B6" i="13" l="1"/>
  <c r="E60" i="13"/>
  <c r="C60" i="13"/>
  <c r="C17" i="4"/>
  <c r="C16" i="4"/>
  <c r="B60" i="13" l="1"/>
  <c r="B59" i="13"/>
  <c r="D59" i="13"/>
  <c r="B58" i="13"/>
  <c r="D58" i="13"/>
  <c r="D57" i="13"/>
  <c r="B57" i="13"/>
  <c r="D56" i="13"/>
  <c r="B56" i="13"/>
  <c r="D55" i="13"/>
  <c r="B55" i="13"/>
  <c r="B2" i="4"/>
  <c r="B3" i="4"/>
  <c r="B2" i="3"/>
  <c r="B3" i="3"/>
  <c r="B2" i="2"/>
  <c r="B3" i="2"/>
  <c r="B2" i="1"/>
  <c r="B3" i="1"/>
  <c r="F58" i="13" l="1"/>
  <c r="D14" i="2" s="1"/>
  <c r="F60" i="13"/>
  <c r="E15" i="4" s="1"/>
  <c r="F59" i="13"/>
  <c r="D42" i="3" s="1"/>
  <c r="F57" i="13"/>
  <c r="D130" i="1" s="1"/>
  <c r="F56" i="13"/>
  <c r="D123" i="1" s="1"/>
  <c r="F55" i="13"/>
  <c r="D17" i="1" s="1"/>
  <c r="C13" i="13"/>
  <c r="C12" i="13"/>
  <c r="C11" i="13"/>
  <c r="C16" i="13" l="1"/>
  <c r="C17" i="13"/>
  <c r="B5" i="4" l="1"/>
  <c r="B4" i="4"/>
  <c r="B5" i="3"/>
  <c r="B4" i="3"/>
  <c r="B5" i="2"/>
  <c r="B4" i="2"/>
  <c r="B5" i="1"/>
  <c r="B4" i="1"/>
  <c r="C15" i="13" l="1"/>
  <c r="F12" i="13" l="1"/>
  <c r="C15" i="4"/>
  <c r="F11" i="13" s="1"/>
  <c r="F13" i="13" l="1"/>
  <c r="B130" i="1"/>
  <c r="B17" i="13" s="1"/>
  <c r="B123" i="1"/>
  <c r="B16" i="13" s="1"/>
  <c r="B17" i="1"/>
  <c r="B15" i="13" s="1"/>
  <c r="B42" i="3" l="1"/>
  <c r="B13" i="13" s="1"/>
  <c r="B14" i="2"/>
  <c r="B12" i="13" s="1"/>
  <c r="B11" i="13" l="1"/>
  <c r="B13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0" authorId="0" shapeId="0">
      <text>
        <r>
          <rPr>
            <sz val="9"/>
            <color indexed="81"/>
            <rFont val="Tahoma"/>
            <family val="2"/>
          </rPr>
          <t xml:space="preserve">
Insert additional rows as needed:
- 'right click' on a row number (left of screen)
- select 'Insert' (this will insert a row above it)
</t>
        </r>
      </text>
    </comment>
    <comment ref="A12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<sst xmlns="http://schemas.openxmlformats.org/spreadsheetml/2006/main" count="500" uniqueCount="272">
  <si>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</si>
  <si>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</si>
  <si>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</si>
  <si>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</si>
  <si>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</si>
  <si>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</si>
  <si>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</si>
  <si>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</si>
  <si>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</si>
  <si>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</si>
  <si>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</si>
  <si>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</si>
  <si>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</si>
  <si>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</si>
  <si>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</si>
  <si>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</si>
  <si>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</si>
  <si>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</si>
  <si>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</si>
  <si>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</si>
  <si>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</si>
  <si>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</si>
  <si>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</si>
  <si>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</si>
  <si>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</si>
  <si>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</si>
  <si>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</si>
  <si>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</si>
  <si>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</si>
  <si>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</si>
  <si>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</si>
  <si>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</si>
  <si>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</si>
  <si>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</si>
  <si>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</si>
  <si>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</si>
  <si>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</si>
  <si>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</si>
  <si>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</si>
  <si>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</si>
  <si>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</si>
  <si>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</si>
  <si>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</si>
  <si>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</si>
  <si>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</si>
  <si>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</si>
  <si>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</si>
  <si>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</si>
  <si>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</si>
  <si>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</si>
  <si>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</si>
  <si>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</si>
  <si>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</si>
  <si>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</si>
  <si>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</si>
  <si>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</si>
  <si>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</si>
  <si>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</si>
  <si>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</si>
  <si>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</si>
  <si>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</si>
  <si>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</si>
  <si>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</si>
  <si>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</si>
  <si>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</si>
  <si>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</si>
  <si>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</si>
  <si>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</si>
  <si>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</si>
  <si>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</si>
  <si>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</si>
  <si>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</si>
  <si>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</si>
  <si>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</si>
  <si>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</si>
  <si>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</si>
  <si>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</si>
  <si>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</si>
  <si>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</si>
  <si>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</si>
  <si>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</si>
  <si>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</si>
  <si>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</si>
  <si>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</si>
  <si>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</si>
  <si>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</si>
  <si>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</si>
  <si>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</si>
  <si>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</si>
  <si>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</si>
  <si>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</si>
  <si>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</si>
  <si>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</si>
  <si>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</si>
  <si>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</si>
  <si>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</si>
  <si>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</si>
  <si>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</si>
  <si>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</si>
  <si>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</si>
  <si>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</si>
  <si>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</si>
  <si>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</si>
  <si>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</si>
  <si>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</si>
  <si>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</si>
  <si>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</si>
  <si>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</si>
  <si>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</si>
  <si>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</si>
  <si>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</si>
  <si>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</si>
  <si>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</si>
  <si>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</si>
  <si>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</si>
  <si>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</si>
  <si>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</si>
  <si>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</si>
  <si>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</si>
  <si>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</si>
  <si>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</si>
  <si>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</si>
  <si>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</si>
  <si>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</si>
  <si>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</si>
  <si>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</si>
  <si>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</si>
  <si>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</si>
  <si>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</si>
  <si>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</si>
  <si>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</si>
  <si>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</si>
  <si>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</si>
  <si>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</si>
  <si>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</si>
  <si>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</si>
  <si>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</si>
  <si>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</si>
  <si>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</si>
  <si>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</si>
  <si>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</si>
  <si>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</si>
  <si>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</si>
  <si>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</si>
  <si>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</si>
  <si>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</si>
  <si>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</si>
  <si>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</si>
  <si>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</si>
  <si>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</si>
  <si>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</si>
  <si>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</si>
  <si>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</si>
  <si>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</si>
  <si>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</si>
  <si>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</si>
  <si>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</si>
  <si>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</si>
  <si>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</si>
  <si>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</si>
  <si>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</si>
  <si>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</si>
  <si>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</si>
  <si>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</si>
  <si>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</si>
  <si>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</si>
  <si>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</si>
  <si>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</si>
  <si>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</si>
  <si>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Pike River Recovery Agency</t>
  </si>
  <si>
    <t xml:space="preserve">Arthur Dave Gawn </t>
  </si>
  <si>
    <t>Accommodation</t>
  </si>
  <si>
    <t>Regular face to face meeting with the Minister Responsible for Pike River re-entry</t>
  </si>
  <si>
    <t>Rental car</t>
  </si>
  <si>
    <t xml:space="preserve">Accommodation </t>
  </si>
  <si>
    <t>Rental Car</t>
  </si>
  <si>
    <t>Workshop on Safe Workplace Cultures</t>
  </si>
  <si>
    <t>Accommodation, not charged yet</t>
  </si>
  <si>
    <t>Fuel</t>
  </si>
  <si>
    <t>Parking</t>
  </si>
  <si>
    <t>Taxi's (Auckland &amp; Wellington)</t>
  </si>
  <si>
    <t>Parking Services (Wellington)</t>
  </si>
  <si>
    <t>Subscription</t>
  </si>
  <si>
    <t>Adobe Acropro Subs $22.99 AUD</t>
  </si>
  <si>
    <t>Fuel for rental car</t>
  </si>
  <si>
    <t xml:space="preserve">Phone and data costs </t>
  </si>
  <si>
    <t>Monthly mobile phone charge including data usage for August</t>
  </si>
  <si>
    <t>Monthly mobile phone charge including data usage for September</t>
  </si>
  <si>
    <t>Monthly mobile phone charge including data usage for October</t>
  </si>
  <si>
    <t>Monthly mobile phone charge including data usage for November</t>
  </si>
  <si>
    <t>Monthly mobile phone charge including data usage for December</t>
  </si>
  <si>
    <t>Monthly mobile phone charge including data usage for January</t>
  </si>
  <si>
    <t>Monthly mobile phone charge including data usage for February</t>
  </si>
  <si>
    <t>Monthly mobile phone charge including data usage for March</t>
  </si>
  <si>
    <t>Monthly mobile phone charge including data usage for April</t>
  </si>
  <si>
    <t>Monthly mobile phone charge including data usage for May</t>
  </si>
  <si>
    <t>Tablet data costs</t>
  </si>
  <si>
    <t>Monthly working remotely tablet data usage for August</t>
  </si>
  <si>
    <t>Monthly working remotely tablet data usage for September</t>
  </si>
  <si>
    <t>Monthly working remotely tablet data usage for October</t>
  </si>
  <si>
    <t>Monthly working remotely tablet data usage for November</t>
  </si>
  <si>
    <t>Monthly working remotely tablet data usage for December</t>
  </si>
  <si>
    <t>Monthly working remotely tablet data usage for January</t>
  </si>
  <si>
    <t>Monthly working remotely tablet data usage for March</t>
  </si>
  <si>
    <t>Monthly working remotely tablet data usage for April</t>
  </si>
  <si>
    <t>Monthly working remotely tablet data usage for May</t>
  </si>
  <si>
    <t xml:space="preserve">New handset device for remote working </t>
  </si>
  <si>
    <t>Phone</t>
  </si>
  <si>
    <t>Shuttle x1</t>
  </si>
  <si>
    <t>Airfares including booking fees: AirNZ FlexiPlus (return flights between Hokitika and Wellington)</t>
  </si>
  <si>
    <t>Airfares including booking fees: Sounds Air (return flights between Blenheim and Wellington)</t>
  </si>
  <si>
    <t>Airfares including booking fees: AirNZ FlexiPlus (return flights between Hokitika and Auckland)</t>
  </si>
  <si>
    <t>Airfares including booking fees: AirNZ/Qantas return (return flights between Wellington and Brisbane returning to Christchurch)</t>
  </si>
  <si>
    <t>Airfares including booking fees: AirNZ FlexiPlus (return flights between Wellington and Hokitika)</t>
  </si>
  <si>
    <t>Airfares including booking fees: AirNZ Seat and Bag (return flights between Wellington and Hokitika)</t>
  </si>
  <si>
    <t>Airfares including booking fees: AirNZ Seat and Bag (return flights between Hokitika and Wellington)</t>
  </si>
  <si>
    <t>Returning home to Wellington</t>
  </si>
  <si>
    <t>Monthly working remotely tablet data usage for February</t>
  </si>
  <si>
    <t>Te Papa (State Services Leadership Summit)</t>
  </si>
  <si>
    <t>Regular face to face meeting with the Minister Responsible for Pike River re-entry and State Services Leadership Team Retreat</t>
  </si>
  <si>
    <t>Meeting with FRG in Greymouth</t>
  </si>
  <si>
    <t xml:space="preserve">Rental car, </t>
  </si>
  <si>
    <t>Greymouth</t>
  </si>
  <si>
    <t>Christchurch</t>
  </si>
  <si>
    <t>Wellington</t>
  </si>
  <si>
    <t>Regular face to face meeting with the Minister Responsible for Pike River re-entry and relationship meetings at SSC</t>
  </si>
  <si>
    <t xml:space="preserve">Airfares including booking fees: AirNZ FlexiPlus (return flights between Hokitika and Wellington) </t>
  </si>
  <si>
    <t>Regular face to face meeting with the Minister Responsible for Pike River re-entry and attend SSC retreat</t>
  </si>
  <si>
    <t xml:space="preserve">Airfares including booking fees: AirNZ FlexiPlus (return flights between Wellington and Christchurch) </t>
  </si>
  <si>
    <t xml:space="preserve">Regular face to face meeting with the Minister Responsible for Pike River re-entry, SSC and other meetings </t>
  </si>
  <si>
    <t>Regular face to face meeting with the Minister Responsible for Pike River re-entry and NZDF Lead Organisation Panel</t>
  </si>
  <si>
    <t>Airfares including booking Fees: AirNZ FlexiPlus (return flights Hokitika to Wellington)</t>
  </si>
  <si>
    <t>Airfares including booking fees: AirNZ FlexiPlus (one-way flight between Wellington and Hokitika)</t>
  </si>
  <si>
    <t>Airfares including booking fees: AirNZ Seat and Bag (one-way flight between Wellington and Hokitika)</t>
  </si>
  <si>
    <t xml:space="preserve">Airfares including booking fees: AirNZ Seat and Bag (one-way flight between Hokitika and Wellington) </t>
  </si>
  <si>
    <t>Airfares including booking fees: AirNZ Flexi Plus (One way Hokitika and Wellington)</t>
  </si>
  <si>
    <t>Airfares including booking fees: AirNZ seat and bag, return Flexi Plus (return flights between Hokitika and Wellington)</t>
  </si>
  <si>
    <t>Airfares including booking fees: AirNZ Flexi Plus (return flights between Hokitika and Wellington)</t>
  </si>
  <si>
    <t>Monthly mobile phone charge including data usage for July 2019</t>
  </si>
  <si>
    <t>Monthly mobile phone charge including data usage for June 2020</t>
  </si>
  <si>
    <t>Monthly working remotely tablet data usage for July 2019</t>
  </si>
  <si>
    <t>Monthly working remotely tablet data usage for June 2020</t>
  </si>
  <si>
    <t>Brisbane</t>
  </si>
  <si>
    <t>North Goonyella Mine site visit to complete due diligence activities in conjunction with Site Senior Executive</t>
  </si>
  <si>
    <t>Regular face to face meeting with the Minister Responsible for Pike River re-entry and SSC CE's Forum</t>
  </si>
  <si>
    <t>Regular face to face meeting with the Minister Responsible for Pike River re-entry and SSC Leadership Team Retreat</t>
  </si>
  <si>
    <t>Return to West Coast for opening of the Great Walk Paparoa Track section two - representing the Agency</t>
  </si>
  <si>
    <t>Return to West Coast for opening of the Great Walk Paparoa Track section one - representing the Agency</t>
  </si>
  <si>
    <t>Rental car utilised for Rapid Review of National Response to Covid-19</t>
  </si>
  <si>
    <t>Return to the West Coast for mine based staff consultation on continuous improvement initiatives</t>
  </si>
  <si>
    <t xml:space="preserve">Return to the West Coast for mine based staff consultation on continuous improvement initiative </t>
  </si>
  <si>
    <t>Return to the West Coast for staff consultation on continuous improvement initiative and Department of Conservation ( DoC) monthly contact meeting</t>
  </si>
  <si>
    <t>Not applicable</t>
  </si>
  <si>
    <t>Shuttle x1 (Greymouth to Hokitika airport - no public transport in Greymouth)</t>
  </si>
  <si>
    <t>Health and Safety presentation to ATEED (Health and Safety focus)</t>
  </si>
  <si>
    <t>Return home to Wellington from Greymouth for Covid Response (Travel affected by COVID-19) return flight cancelled held in credit for future use</t>
  </si>
  <si>
    <t>Late minute change to travel arrangements: accommodation required night before briefing meeting with the responsible Minister</t>
  </si>
  <si>
    <t>Greymouth/Wellington</t>
  </si>
  <si>
    <t>Nothing to declare</t>
  </si>
  <si>
    <t>Department of Conservation</t>
  </si>
  <si>
    <t>Attending the opening of the Great Walk Paparoa Track section one</t>
  </si>
  <si>
    <t>Attending the opening of the Great Walk Paparoa Track section two</t>
  </si>
  <si>
    <t>Once completed the Pike29 memorial track will lead from the Paparoa Track to the site of the Pike River mine</t>
  </si>
  <si>
    <t>Chief of Staff Michelle Wessing</t>
  </si>
  <si>
    <t>Shuttle x2 (Greymouth to Hokitika airport and return - no public transport in Greymouth)</t>
  </si>
  <si>
    <t>Regular face to face meeting with the Minister Responsible for Pike River re-entry and professional development</t>
  </si>
  <si>
    <t>Meeting with the Family Reference Group (FRG) in Christchurch</t>
  </si>
  <si>
    <t>Airfares including booking fees: AirNZ FlexiPlus return Sounds Air (return flights between Hokitika and Wellington returning through Westport)</t>
  </si>
  <si>
    <t>Returning to home base in Wellington for Xmas/New Year Holidays - Agency closed during the Christmas/New Year period</t>
  </si>
  <si>
    <t>Airfares including booking fees: AirNZ Seat and Bag (return flights between Hokitika and Wellington) Return ticket on HOLD, travel cancelled due to COVID-19</t>
  </si>
  <si>
    <t xml:space="preserve">SSC Retreat (Cancelled due to COVID-19) fare fully refunded </t>
  </si>
  <si>
    <t xml:space="preserve">Airfares including booking fees: AirNZ FlexiPlus (return flights between Hokitika and Wellington) fare fully refunded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</si>
</sst>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b/>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0" xfId="0" applyFont="1" applyFill="1" applyAlignment="1" applyProtection="1">
      <alignment horizontal="left" vertical="top"/>
      <protection locked="0"/>
    </xf>
    <xf numFmtId="0" fontId="0" fillId="11" borderId="0" xfId="0" applyFont="1" applyFill="1" applyBorder="1" applyAlignment="1" applyProtection="1">
      <alignment horizontal="left" vertical="top"/>
      <protection locked="0"/>
    </xf>
    <xf numFmtId="0" fontId="15" fillId="11" borderId="4" xfId="0" applyFont="1" applyFill="1" applyBorder="1" applyAlignment="1" applyProtection="1">
      <alignment horizontal="left" vertical="top" wrapText="1"/>
      <protection locked="0"/>
    </xf>
    <xf numFmtId="0" fontId="37" fillId="11" borderId="4" xfId="0" applyFont="1" applyFill="1" applyBorder="1" applyAlignment="1" applyProtection="1">
      <alignment horizontal="center" vertical="center" wrapText="1"/>
      <protection locked="0"/>
    </xf>
    <xf numFmtId="167" fontId="37"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0" fillId="11" borderId="0" xfId="0" applyFont="1" applyFill="1" applyAlignment="1">
      <alignment vertical="center" wrapText="1"/>
    </xf>
    <xf numFmtId="0" fontId="15" fillId="11" borderId="4" xfId="0" applyFont="1" applyFill="1" applyBorder="1" applyAlignment="1" applyProtection="1">
      <alignment vertical="center"/>
      <protection locked="0"/>
    </xf>
    <xf numFmtId="0" fontId="0" fillId="11" borderId="0" xfId="0" applyFont="1" applyFill="1" applyBorder="1" applyAlignment="1" applyProtection="1">
      <alignment horizontal="left" vertical="top" wrapText="1"/>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opLeftCell="A5" zoomScaleNormal="100" workbookViewId="0">
      <selection activeCell="A11" sqref="A1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6" t="s">
        <v>51</v>
      </c>
      <c r="B1" s="176"/>
      <c r="C1" s="176"/>
      <c r="D1" s="176"/>
      <c r="E1" s="176"/>
      <c r="F1" s="176"/>
      <c r="G1" s="46"/>
      <c r="H1" s="46"/>
      <c r="I1" s="46"/>
      <c r="J1" s="46"/>
      <c r="K1" s="46"/>
    </row>
    <row r="2" spans="1:11" ht="21" customHeight="1" x14ac:dyDescent="0.2">
      <c r="A2" s="4" t="s">
        <v>52</v>
      </c>
      <c r="B2" s="177" t="s">
        <v>169</v>
      </c>
      <c r="C2" s="177"/>
      <c r="D2" s="177"/>
      <c r="E2" s="177"/>
      <c r="F2" s="177"/>
      <c r="G2" s="46"/>
      <c r="H2" s="46"/>
      <c r="I2" s="46"/>
      <c r="J2" s="46"/>
      <c r="K2" s="46"/>
    </row>
    <row r="3" spans="1:11" ht="21" customHeight="1" x14ac:dyDescent="0.2">
      <c r="A3" s="4" t="s">
        <v>53</v>
      </c>
      <c r="B3" s="177" t="s">
        <v>170</v>
      </c>
      <c r="C3" s="177"/>
      <c r="D3" s="177"/>
      <c r="E3" s="177"/>
      <c r="F3" s="177"/>
      <c r="G3" s="46"/>
      <c r="H3" s="46"/>
      <c r="I3" s="46"/>
      <c r="J3" s="46"/>
      <c r="K3" s="46"/>
    </row>
    <row r="4" spans="1:11" ht="21" customHeight="1" x14ac:dyDescent="0.2">
      <c r="A4" s="4" t="s">
        <v>54</v>
      </c>
      <c r="B4" s="178">
        <v>43647</v>
      </c>
      <c r="C4" s="178"/>
      <c r="D4" s="178"/>
      <c r="E4" s="178"/>
      <c r="F4" s="178"/>
      <c r="G4" s="46"/>
      <c r="H4" s="46"/>
      <c r="I4" s="46"/>
      <c r="J4" s="46"/>
      <c r="K4" s="46"/>
    </row>
    <row r="5" spans="1:11" ht="21" customHeight="1" x14ac:dyDescent="0.2">
      <c r="A5" s="4" t="s">
        <v>55</v>
      </c>
      <c r="B5" s="178">
        <v>44012</v>
      </c>
      <c r="C5" s="178"/>
      <c r="D5" s="178"/>
      <c r="E5" s="178"/>
      <c r="F5" s="178"/>
      <c r="G5" s="46"/>
      <c r="H5" s="46"/>
      <c r="I5" s="46"/>
      <c r="J5" s="46"/>
      <c r="K5" s="46"/>
    </row>
    <row r="6" spans="1:11" ht="21" customHeight="1" x14ac:dyDescent="0.2">
      <c r="A6" s="4" t="s">
        <v>56</v>
      </c>
      <c r="B6" s="175" t="str">
        <f>IF(AND(Travel!B7&lt;&gt;A30,Hospitality!B7&lt;&gt;A30,'All other expenses'!B7&lt;&gt;A30,'Gifts and benefits'!B7&lt;&gt;A30),A31,IF(AND(Travel!B7=A30,Hospitality!B7=A30,'All other expenses'!B7=A30,'Gifts and benefits'!B7=A30),A33,A32))</f>
        <v>Data and totals checked on all sheets</v>
      </c>
      <c r="C6" s="175"/>
      <c r="D6" s="175"/>
      <c r="E6" s="175"/>
      <c r="F6" s="175"/>
      <c r="G6" s="34"/>
      <c r="H6" s="46"/>
      <c r="I6" s="46"/>
      <c r="J6" s="46"/>
      <c r="K6" s="46"/>
    </row>
    <row r="7" spans="1:11" ht="21" customHeight="1" x14ac:dyDescent="0.2">
      <c r="A7" s="4" t="s">
        <v>57</v>
      </c>
      <c r="B7" s="174" t="s">
        <v>89</v>
      </c>
      <c r="C7" s="174"/>
      <c r="D7" s="174"/>
      <c r="E7" s="174"/>
      <c r="F7" s="174"/>
      <c r="G7" s="34"/>
      <c r="H7" s="46"/>
      <c r="I7" s="46"/>
      <c r="J7" s="46"/>
      <c r="K7" s="46"/>
    </row>
    <row r="8" spans="1:11" ht="21" customHeight="1" x14ac:dyDescent="0.2">
      <c r="A8" s="4" t="s">
        <v>59</v>
      </c>
      <c r="B8" s="174" t="s">
        <v>263</v>
      </c>
      <c r="C8" s="174"/>
      <c r="D8" s="174"/>
      <c r="E8" s="174"/>
      <c r="F8" s="174"/>
      <c r="G8" s="34"/>
      <c r="H8" s="46"/>
      <c r="I8" s="46"/>
      <c r="J8" s="46"/>
      <c r="K8" s="46"/>
    </row>
    <row r="9" spans="1:11" ht="66.75" customHeight="1" x14ac:dyDescent="0.2">
      <c r="A9" s="173" t="s">
        <v>60</v>
      </c>
      <c r="B9" s="173"/>
      <c r="C9" s="173"/>
      <c r="D9" s="173"/>
      <c r="E9" s="173"/>
      <c r="F9" s="173"/>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30013.320000000007</v>
      </c>
      <c r="C11" s="102" t="str">
        <f>IF(Travel!B6="",A34,Travel!B6)</f>
        <v>Figures include GST (where applicable)</v>
      </c>
      <c r="D11" s="8"/>
      <c r="E11" s="10" t="s">
        <v>66</v>
      </c>
      <c r="F11" s="56">
        <f>'Gifts and benefits'!C15</f>
        <v>2</v>
      </c>
      <c r="G11" s="47"/>
      <c r="H11" s="47"/>
      <c r="I11" s="47"/>
      <c r="J11" s="47"/>
      <c r="K11" s="47"/>
    </row>
    <row r="12" spans="1:11" ht="27.75" customHeight="1" x14ac:dyDescent="0.2">
      <c r="A12" s="10" t="s">
        <v>24</v>
      </c>
      <c r="B12" s="94">
        <f>Hospitality!B14</f>
        <v>0</v>
      </c>
      <c r="C12" s="102" t="str">
        <f>IF(Hospitality!B6="",A34,Hospitality!B6)</f>
        <v>Figures include GST (where applicable)</v>
      </c>
      <c r="D12" s="8"/>
      <c r="E12" s="10" t="s">
        <v>67</v>
      </c>
      <c r="F12" s="56">
        <f>'Gifts and benefits'!C16</f>
        <v>2</v>
      </c>
      <c r="G12" s="47"/>
      <c r="H12" s="47"/>
      <c r="I12" s="47"/>
      <c r="J12" s="47"/>
      <c r="K12" s="47"/>
    </row>
    <row r="13" spans="1:11" ht="27.75" customHeight="1" x14ac:dyDescent="0.2">
      <c r="A13" s="10" t="s">
        <v>68</v>
      </c>
      <c r="B13" s="94">
        <f>'All other expenses'!B42</f>
        <v>1835.5160000000001</v>
      </c>
      <c r="C13" s="102" t="str">
        <f>IF('All other expenses'!B6="",A34,'All other expenses'!B6)</f>
        <v>Figures include GST (where applicable)</v>
      </c>
      <c r="D13" s="8"/>
      <c r="E13" s="10" t="s">
        <v>69</v>
      </c>
      <c r="F13" s="56">
        <f>'Gifts and benefits'!C17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Travel!B17</f>
        <v>2106.17</v>
      </c>
      <c r="C15" s="104" t="str">
        <f>C11</f>
        <v>Figures include GST (where applicable)</v>
      </c>
      <c r="D15" s="8"/>
      <c r="E15" s="8"/>
      <c r="F15" s="58"/>
      <c r="G15" s="46"/>
      <c r="H15" s="46"/>
      <c r="I15" s="46"/>
      <c r="J15" s="46"/>
      <c r="K15" s="46"/>
    </row>
    <row r="16" spans="1:11" ht="27.75" customHeight="1" x14ac:dyDescent="0.2">
      <c r="A16" s="11" t="s">
        <v>71</v>
      </c>
      <c r="B16" s="96">
        <f>Travel!B123</f>
        <v>27907.150000000009</v>
      </c>
      <c r="C16" s="104" t="str">
        <f>C11</f>
        <v>Figures include GST (where applicable)</v>
      </c>
      <c r="D16" s="59"/>
      <c r="E16" s="8"/>
      <c r="F16" s="60"/>
      <c r="G16" s="46"/>
      <c r="H16" s="46"/>
      <c r="I16" s="46"/>
      <c r="J16" s="46"/>
      <c r="K16" s="46"/>
    </row>
    <row r="17" spans="1:11" ht="27.75" customHeight="1" x14ac:dyDescent="0.2">
      <c r="A17" s="11" t="s">
        <v>72</v>
      </c>
      <c r="B17" s="96">
        <f>Travel!B130</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COUNT(Travel!B12:B16)</f>
        <v>3</v>
      </c>
      <c r="C55" s="111"/>
      <c r="D55" s="111">
        <f>COUNTIF(Travel!D12:D16,"*")</f>
        <v>3</v>
      </c>
      <c r="E55" s="112"/>
      <c r="F55" s="112" t="b">
        <f>MIN(B55,D55)=MAX(B55,D55)</f>
        <v>1</v>
      </c>
      <c r="G55" s="46"/>
      <c r="H55" s="46"/>
      <c r="I55" s="46"/>
      <c r="J55" s="46"/>
      <c r="K55" s="46"/>
    </row>
    <row r="56" spans="1:11" hidden="1" x14ac:dyDescent="0.2">
      <c r="A56" s="121" t="s">
        <v>105</v>
      </c>
      <c r="B56" s="111">
        <f>COUNT(Travel!B21:B122)</f>
        <v>100</v>
      </c>
      <c r="C56" s="111"/>
      <c r="D56" s="111">
        <f>COUNTIF(Travel!D21:D122,"*")</f>
        <v>100</v>
      </c>
      <c r="E56" s="112"/>
      <c r="F56" s="112" t="b">
        <f>MIN(B56,D56)=MAX(B56,D56)</f>
        <v>1</v>
      </c>
    </row>
    <row r="57" spans="1:11" hidden="1" x14ac:dyDescent="0.2">
      <c r="A57" s="122"/>
      <c r="B57" s="111">
        <f>COUNT(Travel!B127:B129)</f>
        <v>0</v>
      </c>
      <c r="C57" s="111"/>
      <c r="D57" s="111">
        <f>COUNTIF(Travel!D127:D129,"*")</f>
        <v>0</v>
      </c>
      <c r="E57" s="112"/>
      <c r="F57" s="112" t="b">
        <f>MIN(B57,D57)=MAX(B57,D57)</f>
        <v>1</v>
      </c>
    </row>
    <row r="58" spans="1:11" hidden="1" x14ac:dyDescent="0.2">
      <c r="A58" s="123" t="s">
        <v>106</v>
      </c>
      <c r="B58" s="113">
        <f>COUNT(Hospitality!B11:B13)</f>
        <v>0</v>
      </c>
      <c r="C58" s="113"/>
      <c r="D58" s="113">
        <f>COUNTIF(Hospitality!D11:D13,"*")</f>
        <v>0</v>
      </c>
      <c r="E58" s="114"/>
      <c r="F58" s="114" t="b">
        <f>MIN(B58,D58)=MAX(B58,D58)</f>
        <v>1</v>
      </c>
    </row>
    <row r="59" spans="1:11" hidden="1" x14ac:dyDescent="0.2">
      <c r="A59" s="124" t="s">
        <v>107</v>
      </c>
      <c r="B59" s="112">
        <f>COUNT('All other expenses'!B11:B41)</f>
        <v>29</v>
      </c>
      <c r="C59" s="112"/>
      <c r="D59" s="112">
        <f>COUNTIF('All other expenses'!D11:D41,"*")</f>
        <v>29</v>
      </c>
      <c r="E59" s="112"/>
      <c r="F59" s="112" t="b">
        <f>MIN(B59,D59)=MAX(B59,D59)</f>
        <v>1</v>
      </c>
    </row>
    <row r="60" spans="1:11" hidden="1" x14ac:dyDescent="0.2">
      <c r="A60" s="123" t="s">
        <v>108</v>
      </c>
      <c r="B60" s="113">
        <f>COUNTIF('Gifts and benefits'!B11:B14,"*")</f>
        <v>2</v>
      </c>
      <c r="C60" s="113">
        <f>COUNTIF('Gifts and benefits'!C11:C14,"*")</f>
        <v>2</v>
      </c>
      <c r="D60" s="113"/>
      <c r="E60" s="113">
        <f>COUNTA('Gifts and benefits'!E11:E14)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65"/>
  <sheetViews>
    <sheetView topLeftCell="A110" zoomScale="80" zoomScaleNormal="80" workbookViewId="0">
      <selection activeCell="C168" sqref="C168"/>
    </sheetView>
  </sheetViews>
  <sheetFormatPr defaultColWidth="0" defaultRowHeight="12.75" zeroHeight="1" x14ac:dyDescent="0.2"/>
  <cols>
    <col min="1" max="1" width="35.7109375" style="16" customWidth="1"/>
    <col min="2" max="2" width="14.28515625" style="16" customWidth="1"/>
    <col min="3" max="3" width="92.7109375" style="16" customWidth="1"/>
    <col min="4" max="4" width="101.140625"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6" t="s">
        <v>109</v>
      </c>
      <c r="B1" s="176"/>
      <c r="C1" s="176"/>
      <c r="D1" s="176"/>
      <c r="E1" s="176"/>
      <c r="F1" s="46"/>
    </row>
    <row r="2" spans="1:6" ht="21" customHeight="1" x14ac:dyDescent="0.2">
      <c r="A2" s="4" t="s">
        <v>52</v>
      </c>
      <c r="B2" s="179" t="str">
        <f>'Summary and sign-off'!B2:F2</f>
        <v>Pike River Recovery Agency</v>
      </c>
      <c r="C2" s="179"/>
      <c r="D2" s="179"/>
      <c r="E2" s="179"/>
      <c r="F2" s="46"/>
    </row>
    <row r="3" spans="1:6" ht="21" customHeight="1" x14ac:dyDescent="0.2">
      <c r="A3" s="4" t="s">
        <v>110</v>
      </c>
      <c r="B3" s="179" t="str">
        <f>'Summary and sign-off'!B3:F3</f>
        <v xml:space="preserve">Arthur Dave Gawn </v>
      </c>
      <c r="C3" s="179"/>
      <c r="D3" s="179"/>
      <c r="E3" s="179"/>
      <c r="F3" s="46"/>
    </row>
    <row r="4" spans="1:6" ht="21" customHeight="1" x14ac:dyDescent="0.2">
      <c r="A4" s="4" t="s">
        <v>111</v>
      </c>
      <c r="B4" s="179">
        <f>'Summary and sign-off'!B4:F4</f>
        <v>43647</v>
      </c>
      <c r="C4" s="179"/>
      <c r="D4" s="179"/>
      <c r="E4" s="179"/>
      <c r="F4" s="46"/>
    </row>
    <row r="5" spans="1:6" ht="21" customHeight="1" x14ac:dyDescent="0.2">
      <c r="A5" s="4" t="s">
        <v>112</v>
      </c>
      <c r="B5" s="179">
        <f>'Summary and sign-off'!B5:F5</f>
        <v>44012</v>
      </c>
      <c r="C5" s="179"/>
      <c r="D5" s="179"/>
      <c r="E5" s="179"/>
      <c r="F5" s="46"/>
    </row>
    <row r="6" spans="1:6" ht="21" customHeight="1" x14ac:dyDescent="0.2">
      <c r="A6" s="4" t="s">
        <v>113</v>
      </c>
      <c r="B6" s="174" t="s">
        <v>80</v>
      </c>
      <c r="C6" s="174"/>
      <c r="D6" s="174"/>
      <c r="E6" s="174"/>
      <c r="F6" s="46"/>
    </row>
    <row r="7" spans="1:6" ht="21" customHeight="1" x14ac:dyDescent="0.2">
      <c r="A7" s="4" t="s">
        <v>56</v>
      </c>
      <c r="B7" s="174" t="s">
        <v>83</v>
      </c>
      <c r="C7" s="174"/>
      <c r="D7" s="174"/>
      <c r="E7" s="174"/>
      <c r="F7" s="46"/>
    </row>
    <row r="8" spans="1:6" ht="36" customHeight="1" x14ac:dyDescent="0.2">
      <c r="A8" s="182" t="s">
        <v>114</v>
      </c>
      <c r="B8" s="183"/>
      <c r="C8" s="183"/>
      <c r="D8" s="183"/>
      <c r="E8" s="183"/>
      <c r="F8" s="22"/>
    </row>
    <row r="9" spans="1:6" ht="36" customHeight="1" x14ac:dyDescent="0.2">
      <c r="A9" s="184" t="s">
        <v>115</v>
      </c>
      <c r="B9" s="185"/>
      <c r="C9" s="185"/>
      <c r="D9" s="185"/>
      <c r="E9" s="185"/>
      <c r="F9" s="22"/>
    </row>
    <row r="10" spans="1:6" ht="24.75" customHeight="1" x14ac:dyDescent="0.2">
      <c r="A10" s="181" t="s">
        <v>116</v>
      </c>
      <c r="B10" s="186"/>
      <c r="C10" s="181"/>
      <c r="D10" s="181"/>
      <c r="E10" s="181"/>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t="25.5" x14ac:dyDescent="0.2">
      <c r="A13" s="157">
        <v>43703</v>
      </c>
      <c r="B13" s="158">
        <v>1675</v>
      </c>
      <c r="C13" s="169" t="s">
        <v>243</v>
      </c>
      <c r="D13" s="193" t="s">
        <v>212</v>
      </c>
      <c r="E13" s="160" t="s">
        <v>242</v>
      </c>
      <c r="F13" s="1"/>
    </row>
    <row r="14" spans="1:6" s="87" customFormat="1" x14ac:dyDescent="0.2">
      <c r="A14" s="157"/>
      <c r="B14" s="158">
        <v>266.87</v>
      </c>
      <c r="C14" s="159"/>
      <c r="D14" s="159" t="s">
        <v>175</v>
      </c>
      <c r="E14" s="160" t="s">
        <v>242</v>
      </c>
      <c r="F14" s="1"/>
    </row>
    <row r="15" spans="1:6" s="87" customFormat="1" x14ac:dyDescent="0.2">
      <c r="A15" s="157"/>
      <c r="B15" s="158">
        <v>164.3</v>
      </c>
      <c r="C15" s="159"/>
      <c r="D15" s="159" t="s">
        <v>177</v>
      </c>
      <c r="E15" s="160"/>
      <c r="F15" s="1"/>
    </row>
    <row r="16" spans="1:6" s="87" customFormat="1" hidden="1" x14ac:dyDescent="0.2">
      <c r="A16" s="143"/>
      <c r="B16" s="144"/>
      <c r="C16" s="145"/>
      <c r="D16" s="145"/>
      <c r="E16" s="146"/>
      <c r="F16" s="1"/>
    </row>
    <row r="17" spans="1:6" ht="19.5" customHeight="1" x14ac:dyDescent="0.2">
      <c r="A17" s="107" t="s">
        <v>122</v>
      </c>
      <c r="B17" s="108">
        <f>SUM(B12:B16)</f>
        <v>2106.17</v>
      </c>
      <c r="C17" s="167" t="str">
        <f>IF(SUBTOTAL(3,B12:B16)=SUBTOTAL(103,B12:B16),'Summary and sign-off'!$A$48,'Summary and sign-off'!$A$49)</f>
        <v>Check - there are no hidden rows with data</v>
      </c>
      <c r="D17" s="180" t="str">
        <f>IF('Summary and sign-off'!F55='Summary and sign-off'!F54,'Summary and sign-off'!A51,'Summary and sign-off'!A50)</f>
        <v>Check - each entry provides sufficient information</v>
      </c>
      <c r="E17" s="180"/>
      <c r="F17" s="46"/>
    </row>
    <row r="18" spans="1:6" ht="10.5" customHeight="1" x14ac:dyDescent="0.2">
      <c r="A18" s="27"/>
      <c r="B18" s="22"/>
      <c r="C18" s="27"/>
      <c r="D18" s="27"/>
      <c r="E18" s="27"/>
      <c r="F18" s="27"/>
    </row>
    <row r="19" spans="1:6" ht="24.75" customHeight="1" x14ac:dyDescent="0.2">
      <c r="A19" s="181" t="s">
        <v>123</v>
      </c>
      <c r="B19" s="181"/>
      <c r="C19" s="181"/>
      <c r="D19" s="181"/>
      <c r="E19" s="181"/>
      <c r="F19" s="47"/>
    </row>
    <row r="20" spans="1:6" ht="27" customHeight="1" x14ac:dyDescent="0.2">
      <c r="A20" s="35" t="s">
        <v>117</v>
      </c>
      <c r="B20" s="35" t="s">
        <v>62</v>
      </c>
      <c r="C20" s="35" t="s">
        <v>124</v>
      </c>
      <c r="D20" s="35" t="s">
        <v>120</v>
      </c>
      <c r="E20" s="35" t="s">
        <v>121</v>
      </c>
      <c r="F20" s="48"/>
    </row>
    <row r="21" spans="1:6" s="87" customFormat="1" hidden="1" x14ac:dyDescent="0.2">
      <c r="A21" s="133"/>
      <c r="B21" s="134"/>
      <c r="C21" s="135"/>
      <c r="D21" s="135"/>
      <c r="E21" s="136"/>
      <c r="F21" s="1"/>
    </row>
    <row r="22" spans="1:6" s="87" customFormat="1" x14ac:dyDescent="0.2">
      <c r="A22" s="157">
        <v>43647</v>
      </c>
      <c r="B22" s="158">
        <v>368.29</v>
      </c>
      <c r="C22" s="168" t="s">
        <v>172</v>
      </c>
      <c r="D22" s="194" t="s">
        <v>236</v>
      </c>
      <c r="E22" s="160" t="s">
        <v>224</v>
      </c>
      <c r="F22" s="1"/>
    </row>
    <row r="23" spans="1:6" s="87" customFormat="1" x14ac:dyDescent="0.2">
      <c r="A23" s="157"/>
      <c r="B23" s="158">
        <v>369.25</v>
      </c>
      <c r="C23" s="159"/>
      <c r="D23" s="159" t="s">
        <v>173</v>
      </c>
      <c r="E23" s="160"/>
      <c r="F23" s="1"/>
    </row>
    <row r="24" spans="1:6" s="87" customFormat="1" ht="25.15" customHeight="1" x14ac:dyDescent="0.2">
      <c r="A24" s="157"/>
      <c r="B24" s="158">
        <v>159.05000000000001</v>
      </c>
      <c r="C24" s="170" t="s">
        <v>256</v>
      </c>
      <c r="D24" s="159" t="s">
        <v>171</v>
      </c>
      <c r="E24" s="160"/>
      <c r="F24" s="1"/>
    </row>
    <row r="25" spans="1:6" s="87" customFormat="1" x14ac:dyDescent="0.2">
      <c r="A25" s="157"/>
      <c r="B25" s="158">
        <v>41.85</v>
      </c>
      <c r="C25" s="159"/>
      <c r="D25" s="159" t="s">
        <v>179</v>
      </c>
      <c r="E25" s="160"/>
      <c r="F25" s="1"/>
    </row>
    <row r="26" spans="1:6" s="87" customFormat="1" x14ac:dyDescent="0.2">
      <c r="A26" s="157"/>
      <c r="B26" s="158">
        <v>33.06</v>
      </c>
      <c r="C26" s="159"/>
      <c r="D26" s="159" t="s">
        <v>178</v>
      </c>
      <c r="E26" s="160"/>
      <c r="F26" s="1"/>
    </row>
    <row r="27" spans="1:6" s="87" customFormat="1" x14ac:dyDescent="0.2">
      <c r="A27" s="157"/>
      <c r="B27" s="158">
        <v>30</v>
      </c>
      <c r="C27" s="159"/>
      <c r="D27" s="159" t="s">
        <v>218</v>
      </c>
      <c r="E27" s="160"/>
      <c r="F27" s="1"/>
    </row>
    <row r="28" spans="1:6" s="87" customFormat="1" x14ac:dyDescent="0.2">
      <c r="A28" s="157">
        <v>43672</v>
      </c>
      <c r="B28" s="158">
        <v>1077.1199999999999</v>
      </c>
      <c r="C28" s="168" t="s">
        <v>172</v>
      </c>
      <c r="D28" s="159" t="s">
        <v>237</v>
      </c>
      <c r="E28" s="160" t="s">
        <v>224</v>
      </c>
      <c r="F28" s="1"/>
    </row>
    <row r="29" spans="1:6" s="87" customFormat="1" x14ac:dyDescent="0.2">
      <c r="A29" s="157"/>
      <c r="B29" s="158">
        <v>242.7</v>
      </c>
      <c r="C29" s="159"/>
      <c r="D29" s="159" t="s">
        <v>173</v>
      </c>
      <c r="E29" s="160"/>
      <c r="F29" s="1"/>
    </row>
    <row r="30" spans="1:6" s="87" customFormat="1" x14ac:dyDescent="0.2">
      <c r="A30" s="157"/>
      <c r="B30" s="158">
        <v>18.600000000000001</v>
      </c>
      <c r="C30" s="159"/>
      <c r="D30" s="159" t="s">
        <v>179</v>
      </c>
      <c r="E30" s="160"/>
      <c r="F30" s="1"/>
    </row>
    <row r="31" spans="1:6" s="87" customFormat="1" x14ac:dyDescent="0.2">
      <c r="A31" s="157"/>
      <c r="B31" s="158">
        <v>66.010000000000005</v>
      </c>
      <c r="C31" s="159"/>
      <c r="D31" s="159" t="s">
        <v>264</v>
      </c>
      <c r="E31" s="160"/>
      <c r="F31" s="1"/>
    </row>
    <row r="32" spans="1:6" s="87" customFormat="1" x14ac:dyDescent="0.2">
      <c r="A32" s="157">
        <v>43660</v>
      </c>
      <c r="B32" s="158">
        <v>260.92</v>
      </c>
      <c r="C32" s="168" t="s">
        <v>172</v>
      </c>
      <c r="D32" s="159" t="s">
        <v>210</v>
      </c>
      <c r="E32" s="160" t="s">
        <v>224</v>
      </c>
      <c r="F32" s="1"/>
    </row>
    <row r="33" spans="1:6" s="87" customFormat="1" x14ac:dyDescent="0.2">
      <c r="A33" s="157"/>
      <c r="B33" s="158">
        <v>112.93</v>
      </c>
      <c r="C33" s="159"/>
      <c r="D33" s="159" t="s">
        <v>173</v>
      </c>
      <c r="E33" s="160"/>
      <c r="F33" s="1"/>
    </row>
    <row r="34" spans="1:6" s="87" customFormat="1" x14ac:dyDescent="0.2">
      <c r="A34" s="157"/>
      <c r="B34" s="158">
        <v>16.75</v>
      </c>
      <c r="C34" s="159"/>
      <c r="D34" s="159" t="s">
        <v>179</v>
      </c>
      <c r="E34" s="160"/>
      <c r="F34" s="1"/>
    </row>
    <row r="35" spans="1:6" s="87" customFormat="1" x14ac:dyDescent="0.2">
      <c r="A35" s="157"/>
      <c r="B35" s="158">
        <v>8.5299999999999994</v>
      </c>
      <c r="C35" s="159"/>
      <c r="D35" s="159" t="s">
        <v>178</v>
      </c>
      <c r="E35" s="160"/>
      <c r="F35" s="1"/>
    </row>
    <row r="36" spans="1:6" s="87" customFormat="1" ht="25.5" x14ac:dyDescent="0.2">
      <c r="A36" s="157">
        <v>43716</v>
      </c>
      <c r="B36" s="158">
        <v>512.82000000000005</v>
      </c>
      <c r="C36" s="195" t="s">
        <v>230</v>
      </c>
      <c r="D36" s="159" t="s">
        <v>237</v>
      </c>
      <c r="E36" s="160" t="s">
        <v>224</v>
      </c>
      <c r="F36" s="1"/>
    </row>
    <row r="37" spans="1:6" s="87" customFormat="1" x14ac:dyDescent="0.2">
      <c r="A37" s="157"/>
      <c r="B37" s="158">
        <v>245.3</v>
      </c>
      <c r="C37" s="159"/>
      <c r="D37" s="159" t="s">
        <v>173</v>
      </c>
      <c r="E37" s="160"/>
      <c r="F37" s="1"/>
    </row>
    <row r="38" spans="1:6" s="87" customFormat="1" x14ac:dyDescent="0.2">
      <c r="A38" s="157"/>
      <c r="B38" s="158">
        <v>52.1</v>
      </c>
      <c r="C38" s="159"/>
      <c r="D38" s="159" t="s">
        <v>179</v>
      </c>
      <c r="E38" s="160"/>
      <c r="F38" s="1"/>
    </row>
    <row r="39" spans="1:6" s="87" customFormat="1" x14ac:dyDescent="0.2">
      <c r="A39" s="157"/>
      <c r="B39" s="158">
        <v>13.96</v>
      </c>
      <c r="C39" s="159"/>
      <c r="D39" s="159" t="s">
        <v>178</v>
      </c>
      <c r="E39" s="160"/>
      <c r="F39" s="1"/>
    </row>
    <row r="40" spans="1:6" s="87" customFormat="1" x14ac:dyDescent="0.2">
      <c r="A40" s="157"/>
      <c r="B40" s="158">
        <v>66.010000000000005</v>
      </c>
      <c r="C40" s="159"/>
      <c r="D40" s="159" t="s">
        <v>264</v>
      </c>
      <c r="E40" s="160"/>
      <c r="F40" s="1"/>
    </row>
    <row r="41" spans="1:6" s="87" customFormat="1" ht="13.15" customHeight="1" x14ac:dyDescent="0.2">
      <c r="A41" s="157">
        <v>43698</v>
      </c>
      <c r="B41" s="158">
        <v>743.01</v>
      </c>
      <c r="C41" s="159" t="s">
        <v>219</v>
      </c>
      <c r="D41" s="159" t="s">
        <v>231</v>
      </c>
      <c r="E41" s="160" t="s">
        <v>224</v>
      </c>
      <c r="F41" s="1"/>
    </row>
    <row r="42" spans="1:6" s="87" customFormat="1" x14ac:dyDescent="0.2">
      <c r="A42" s="157"/>
      <c r="B42" s="158">
        <v>260.64</v>
      </c>
      <c r="C42" s="159"/>
      <c r="D42" s="159" t="s">
        <v>173</v>
      </c>
      <c r="E42" s="160"/>
      <c r="F42" s="1"/>
    </row>
    <row r="43" spans="1:6" s="87" customFormat="1" x14ac:dyDescent="0.2">
      <c r="A43" s="157"/>
      <c r="B43" s="158">
        <v>33.01</v>
      </c>
      <c r="C43" s="159"/>
      <c r="D43" s="159" t="s">
        <v>253</v>
      </c>
      <c r="E43" s="160"/>
      <c r="F43" s="1"/>
    </row>
    <row r="44" spans="1:6" s="87" customFormat="1" ht="25.5" x14ac:dyDescent="0.2">
      <c r="A44" s="157">
        <v>43741</v>
      </c>
      <c r="B44" s="158">
        <v>882.36</v>
      </c>
      <c r="C44" s="195" t="s">
        <v>265</v>
      </c>
      <c r="D44" s="159" t="s">
        <v>211</v>
      </c>
      <c r="E44" s="160" t="s">
        <v>224</v>
      </c>
      <c r="F44" s="1"/>
    </row>
    <row r="45" spans="1:6" s="87" customFormat="1" x14ac:dyDescent="0.2">
      <c r="A45" s="157"/>
      <c r="B45" s="158">
        <v>147.07</v>
      </c>
      <c r="C45" s="159"/>
      <c r="D45" s="159" t="s">
        <v>173</v>
      </c>
      <c r="E45" s="160"/>
      <c r="F45" s="1"/>
    </row>
    <row r="46" spans="1:6" s="87" customFormat="1" x14ac:dyDescent="0.2">
      <c r="A46" s="157"/>
      <c r="B46" s="158">
        <v>398.68</v>
      </c>
      <c r="C46" s="159"/>
      <c r="D46" s="159" t="s">
        <v>174</v>
      </c>
      <c r="E46" s="160"/>
      <c r="F46" s="1"/>
    </row>
    <row r="47" spans="1:6" s="87" customFormat="1" x14ac:dyDescent="0.2">
      <c r="A47" s="157">
        <v>43686</v>
      </c>
      <c r="B47" s="158">
        <v>821.71</v>
      </c>
      <c r="C47" s="168" t="s">
        <v>172</v>
      </c>
      <c r="D47" s="159" t="s">
        <v>209</v>
      </c>
      <c r="E47" s="160" t="s">
        <v>224</v>
      </c>
      <c r="F47" s="1"/>
    </row>
    <row r="48" spans="1:6" s="87" customFormat="1" x14ac:dyDescent="0.2">
      <c r="A48" s="157"/>
      <c r="B48" s="158">
        <v>93.27</v>
      </c>
      <c r="C48" s="159"/>
      <c r="D48" s="159" t="s">
        <v>173</v>
      </c>
      <c r="E48" s="160"/>
      <c r="F48" s="1"/>
    </row>
    <row r="49" spans="1:6" s="87" customFormat="1" x14ac:dyDescent="0.2">
      <c r="A49" s="157"/>
      <c r="B49" s="158">
        <v>66.010000000000005</v>
      </c>
      <c r="C49" s="159"/>
      <c r="D49" s="159" t="s">
        <v>264</v>
      </c>
      <c r="E49" s="160"/>
      <c r="F49" s="1"/>
    </row>
    <row r="50" spans="1:6" s="87" customFormat="1" ht="15.6" customHeight="1" x14ac:dyDescent="0.2">
      <c r="A50" s="157">
        <v>43691</v>
      </c>
      <c r="B50" s="158">
        <v>948.68</v>
      </c>
      <c r="C50" s="159" t="s">
        <v>244</v>
      </c>
      <c r="D50" s="159" t="s">
        <v>209</v>
      </c>
      <c r="E50" s="160" t="s">
        <v>224</v>
      </c>
      <c r="F50" s="1"/>
    </row>
    <row r="51" spans="1:6" s="87" customFormat="1" x14ac:dyDescent="0.2">
      <c r="A51" s="157"/>
      <c r="B51" s="158">
        <v>389.22</v>
      </c>
      <c r="C51" s="159"/>
      <c r="D51" s="159" t="s">
        <v>173</v>
      </c>
      <c r="E51" s="160"/>
      <c r="F51" s="1"/>
    </row>
    <row r="52" spans="1:6" s="87" customFormat="1" x14ac:dyDescent="0.2">
      <c r="A52" s="157"/>
      <c r="B52" s="158">
        <v>39</v>
      </c>
      <c r="C52" s="159"/>
      <c r="D52" s="159" t="s">
        <v>179</v>
      </c>
      <c r="E52" s="160"/>
      <c r="F52" s="1"/>
    </row>
    <row r="53" spans="1:6" s="87" customFormat="1" x14ac:dyDescent="0.2">
      <c r="A53" s="157"/>
      <c r="B53" s="158">
        <v>20.69</v>
      </c>
      <c r="C53" s="159"/>
      <c r="D53" s="159" t="s">
        <v>184</v>
      </c>
      <c r="E53" s="160"/>
      <c r="F53" s="1"/>
    </row>
    <row r="54" spans="1:6" s="87" customFormat="1" x14ac:dyDescent="0.2">
      <c r="A54" s="157"/>
      <c r="B54" s="158">
        <v>33.01</v>
      </c>
      <c r="C54" s="159"/>
      <c r="D54" s="159" t="s">
        <v>208</v>
      </c>
      <c r="E54" s="160"/>
      <c r="F54" s="1"/>
    </row>
    <row r="55" spans="1:6" s="87" customFormat="1" x14ac:dyDescent="0.2">
      <c r="A55" s="157">
        <v>43749</v>
      </c>
      <c r="B55" s="158">
        <v>335.62</v>
      </c>
      <c r="C55" s="169" t="s">
        <v>254</v>
      </c>
      <c r="D55" s="159" t="s">
        <v>235</v>
      </c>
      <c r="E55" s="160" t="s">
        <v>224</v>
      </c>
      <c r="F55" s="1"/>
    </row>
    <row r="56" spans="1:6" s="87" customFormat="1" x14ac:dyDescent="0.2">
      <c r="A56" s="157"/>
      <c r="B56" s="158">
        <v>185.7</v>
      </c>
      <c r="C56" s="169"/>
      <c r="D56" s="159" t="s">
        <v>180</v>
      </c>
      <c r="E56" s="160"/>
      <c r="F56" s="1"/>
    </row>
    <row r="57" spans="1:6" s="87" customFormat="1" x14ac:dyDescent="0.2">
      <c r="A57" s="157"/>
      <c r="B57" s="158">
        <v>8.5</v>
      </c>
      <c r="C57" s="159"/>
      <c r="D57" s="159" t="s">
        <v>181</v>
      </c>
      <c r="E57" s="160"/>
      <c r="F57" s="1"/>
    </row>
    <row r="58" spans="1:6" s="87" customFormat="1" x14ac:dyDescent="0.2">
      <c r="A58" s="157"/>
      <c r="B58" s="158">
        <v>33.01</v>
      </c>
      <c r="C58" s="159"/>
      <c r="D58" s="159" t="s">
        <v>208</v>
      </c>
      <c r="E58" s="160"/>
      <c r="F58" s="1"/>
    </row>
    <row r="59" spans="1:6" s="87" customFormat="1" ht="25.5" x14ac:dyDescent="0.2">
      <c r="A59" s="157">
        <v>43796</v>
      </c>
      <c r="B59" s="158">
        <v>275.24</v>
      </c>
      <c r="C59" s="195" t="s">
        <v>245</v>
      </c>
      <c r="D59" s="159" t="s">
        <v>209</v>
      </c>
      <c r="E59" s="160" t="s">
        <v>224</v>
      </c>
      <c r="F59" s="1"/>
    </row>
    <row r="60" spans="1:6" s="87" customFormat="1" x14ac:dyDescent="0.2">
      <c r="A60" s="157"/>
      <c r="B60" s="158">
        <v>162.77000000000001</v>
      </c>
      <c r="C60" s="159"/>
      <c r="D60" s="159" t="s">
        <v>173</v>
      </c>
      <c r="E60" s="160"/>
      <c r="F60" s="1"/>
    </row>
    <row r="61" spans="1:6" s="87" customFormat="1" x14ac:dyDescent="0.2">
      <c r="A61" s="157"/>
      <c r="B61" s="158">
        <v>33.01</v>
      </c>
      <c r="C61" s="159"/>
      <c r="D61" s="159" t="s">
        <v>208</v>
      </c>
      <c r="E61" s="160"/>
      <c r="F61" s="1"/>
    </row>
    <row r="62" spans="1:6" s="87" customFormat="1" x14ac:dyDescent="0.2">
      <c r="A62" s="157">
        <v>43759</v>
      </c>
      <c r="B62" s="158">
        <v>413.83</v>
      </c>
      <c r="C62" s="168" t="s">
        <v>172</v>
      </c>
      <c r="D62" s="159" t="s">
        <v>232</v>
      </c>
      <c r="E62" s="160" t="s">
        <v>224</v>
      </c>
      <c r="F62" s="1"/>
    </row>
    <row r="63" spans="1:6" s="87" customFormat="1" x14ac:dyDescent="0.2">
      <c r="A63" s="157"/>
      <c r="B63" s="158">
        <v>179.75</v>
      </c>
      <c r="C63" s="159"/>
      <c r="D63" s="159" t="s">
        <v>173</v>
      </c>
      <c r="E63" s="160"/>
      <c r="F63" s="1"/>
    </row>
    <row r="64" spans="1:6" s="87" customFormat="1" x14ac:dyDescent="0.2">
      <c r="A64" s="157"/>
      <c r="B64" s="158">
        <v>26.5</v>
      </c>
      <c r="C64" s="159"/>
      <c r="D64" s="159" t="s">
        <v>179</v>
      </c>
      <c r="E64" s="160"/>
      <c r="F64" s="1"/>
    </row>
    <row r="65" spans="1:6" s="87" customFormat="1" x14ac:dyDescent="0.2">
      <c r="A65" s="157"/>
      <c r="B65" s="158">
        <v>33.01</v>
      </c>
      <c r="C65" s="159"/>
      <c r="D65" s="159" t="s">
        <v>208</v>
      </c>
      <c r="E65" s="160"/>
      <c r="F65" s="1"/>
    </row>
    <row r="66" spans="1:6" s="87" customFormat="1" x14ac:dyDescent="0.2">
      <c r="A66" s="157">
        <v>43711</v>
      </c>
      <c r="B66" s="158">
        <v>291.5</v>
      </c>
      <c r="C66" s="159" t="s">
        <v>266</v>
      </c>
      <c r="D66" s="159" t="s">
        <v>171</v>
      </c>
      <c r="E66" s="160" t="s">
        <v>223</v>
      </c>
      <c r="F66" s="1"/>
    </row>
    <row r="67" spans="1:6" s="87" customFormat="1" x14ac:dyDescent="0.2">
      <c r="A67" s="157">
        <v>43738</v>
      </c>
      <c r="B67" s="158">
        <v>901.31</v>
      </c>
      <c r="C67" s="159" t="s">
        <v>220</v>
      </c>
      <c r="D67" s="159" t="s">
        <v>213</v>
      </c>
      <c r="E67" s="160" t="s">
        <v>222</v>
      </c>
      <c r="F67" s="1"/>
    </row>
    <row r="68" spans="1:6" s="87" customFormat="1" x14ac:dyDescent="0.2">
      <c r="A68" s="157"/>
      <c r="B68" s="158">
        <v>33.01</v>
      </c>
      <c r="C68" s="159"/>
      <c r="D68" s="159" t="s">
        <v>208</v>
      </c>
      <c r="E68" s="160"/>
      <c r="F68" s="1"/>
    </row>
    <row r="69" spans="1:6" s="87" customFormat="1" x14ac:dyDescent="0.2">
      <c r="A69" s="157">
        <v>43742</v>
      </c>
      <c r="B69" s="158">
        <v>1114.74</v>
      </c>
      <c r="C69" s="168" t="s">
        <v>172</v>
      </c>
      <c r="D69" s="159" t="s">
        <v>209</v>
      </c>
      <c r="E69" s="160" t="s">
        <v>224</v>
      </c>
      <c r="F69" s="1"/>
    </row>
    <row r="70" spans="1:6" s="87" customFormat="1" x14ac:dyDescent="0.2">
      <c r="A70" s="157"/>
      <c r="B70" s="158">
        <v>169.28</v>
      </c>
      <c r="C70" s="159"/>
      <c r="D70" s="159" t="s">
        <v>173</v>
      </c>
      <c r="E70" s="160"/>
      <c r="F70" s="1"/>
    </row>
    <row r="71" spans="1:6" s="87" customFormat="1" x14ac:dyDescent="0.2">
      <c r="A71" s="157"/>
      <c r="B71" s="158">
        <v>66.010000000000005</v>
      </c>
      <c r="C71" s="159"/>
      <c r="D71" s="159" t="s">
        <v>264</v>
      </c>
      <c r="E71" s="160"/>
      <c r="F71" s="1"/>
    </row>
    <row r="72" spans="1:6" s="87" customFormat="1" ht="25.5" x14ac:dyDescent="0.2">
      <c r="A72" s="157">
        <v>43774</v>
      </c>
      <c r="B72" s="158">
        <v>972.18</v>
      </c>
      <c r="C72" s="195" t="s">
        <v>225</v>
      </c>
      <c r="D72" s="159" t="s">
        <v>209</v>
      </c>
      <c r="E72" s="160" t="s">
        <v>224</v>
      </c>
      <c r="F72" s="1"/>
    </row>
    <row r="73" spans="1:6" s="87" customFormat="1" x14ac:dyDescent="0.2">
      <c r="A73" s="157"/>
      <c r="B73" s="158">
        <v>125.58</v>
      </c>
      <c r="C73" s="159"/>
      <c r="D73" s="159" t="s">
        <v>173</v>
      </c>
      <c r="E73" s="160"/>
      <c r="F73" s="1"/>
    </row>
    <row r="74" spans="1:6" s="87" customFormat="1" x14ac:dyDescent="0.2">
      <c r="A74" s="157"/>
      <c r="B74" s="158">
        <v>30.25</v>
      </c>
      <c r="C74" s="159"/>
      <c r="D74" s="159" t="s">
        <v>179</v>
      </c>
      <c r="E74" s="160"/>
      <c r="F74" s="1"/>
    </row>
    <row r="75" spans="1:6" s="87" customFormat="1" x14ac:dyDescent="0.2">
      <c r="A75" s="157"/>
      <c r="B75" s="158">
        <v>66.010000000000005</v>
      </c>
      <c r="C75" s="159"/>
      <c r="D75" s="159" t="s">
        <v>264</v>
      </c>
      <c r="E75" s="160"/>
      <c r="F75" s="1"/>
    </row>
    <row r="76" spans="1:6" s="87" customFormat="1" ht="31.15" customHeight="1" x14ac:dyDescent="0.2">
      <c r="A76" s="157">
        <v>43813</v>
      </c>
      <c r="B76" s="158">
        <v>607.63</v>
      </c>
      <c r="C76" s="159" t="s">
        <v>176</v>
      </c>
      <c r="D76" s="159" t="s">
        <v>267</v>
      </c>
      <c r="E76" s="160" t="s">
        <v>224</v>
      </c>
      <c r="F76" s="1"/>
    </row>
    <row r="77" spans="1:6" s="87" customFormat="1" x14ac:dyDescent="0.2">
      <c r="A77" s="157"/>
      <c r="B77" s="158">
        <v>319.18</v>
      </c>
      <c r="C77" s="159"/>
      <c r="D77" s="159" t="s">
        <v>173</v>
      </c>
      <c r="E77" s="160"/>
      <c r="F77" s="1"/>
    </row>
    <row r="78" spans="1:6" s="87" customFormat="1" x14ac:dyDescent="0.2">
      <c r="A78" s="157"/>
      <c r="B78" s="158">
        <v>21.1</v>
      </c>
      <c r="C78" s="159"/>
      <c r="D78" s="159" t="s">
        <v>179</v>
      </c>
      <c r="E78" s="160"/>
      <c r="F78" s="1"/>
    </row>
    <row r="79" spans="1:6" s="87" customFormat="1" x14ac:dyDescent="0.2">
      <c r="A79" s="157"/>
      <c r="B79" s="158">
        <v>27.32</v>
      </c>
      <c r="C79" s="159"/>
      <c r="D79" s="159" t="s">
        <v>178</v>
      </c>
      <c r="E79" s="160"/>
      <c r="F79" s="1"/>
    </row>
    <row r="80" spans="1:6" s="87" customFormat="1" x14ac:dyDescent="0.2">
      <c r="A80" s="157"/>
      <c r="B80" s="158">
        <v>33.01</v>
      </c>
      <c r="C80" s="159"/>
      <c r="D80" s="159" t="s">
        <v>208</v>
      </c>
      <c r="E80" s="160"/>
      <c r="F80" s="1"/>
    </row>
    <row r="81" spans="1:6" s="87" customFormat="1" x14ac:dyDescent="0.2">
      <c r="A81" s="157">
        <v>43798</v>
      </c>
      <c r="B81" s="158">
        <v>811.8</v>
      </c>
      <c r="C81" s="169" t="s">
        <v>247</v>
      </c>
      <c r="D81" s="159" t="s">
        <v>213</v>
      </c>
      <c r="E81" s="160" t="s">
        <v>222</v>
      </c>
      <c r="F81" s="1"/>
    </row>
    <row r="82" spans="1:6" s="87" customFormat="1" x14ac:dyDescent="0.2">
      <c r="A82" s="157"/>
      <c r="B82" s="158">
        <v>30.45</v>
      </c>
      <c r="C82" s="159"/>
      <c r="D82" s="159" t="s">
        <v>178</v>
      </c>
      <c r="E82" s="160"/>
      <c r="F82" s="1"/>
    </row>
    <row r="83" spans="1:6" s="87" customFormat="1" x14ac:dyDescent="0.2">
      <c r="A83" s="157"/>
      <c r="B83" s="158">
        <v>33.01</v>
      </c>
      <c r="C83" s="159"/>
      <c r="D83" s="159" t="s">
        <v>208</v>
      </c>
      <c r="E83" s="160"/>
      <c r="F83" s="1"/>
    </row>
    <row r="84" spans="1:6" s="87" customFormat="1" ht="25.5" x14ac:dyDescent="0.2">
      <c r="A84" s="157">
        <v>43819</v>
      </c>
      <c r="B84" s="158">
        <v>532.63</v>
      </c>
      <c r="C84" s="159" t="s">
        <v>268</v>
      </c>
      <c r="D84" s="159" t="s">
        <v>209</v>
      </c>
      <c r="E84" s="160" t="s">
        <v>224</v>
      </c>
      <c r="F84" s="1"/>
    </row>
    <row r="85" spans="1:6" s="87" customFormat="1" x14ac:dyDescent="0.2">
      <c r="A85" s="157"/>
      <c r="B85" s="158">
        <v>66.010000000000005</v>
      </c>
      <c r="C85" s="159"/>
      <c r="D85" s="159" t="s">
        <v>264</v>
      </c>
      <c r="E85" s="160"/>
      <c r="F85" s="1"/>
    </row>
    <row r="86" spans="1:6" s="87" customFormat="1" x14ac:dyDescent="0.2">
      <c r="A86" s="157">
        <v>43854</v>
      </c>
      <c r="B86" s="158">
        <v>1223.6500000000001</v>
      </c>
      <c r="C86" s="168" t="s">
        <v>172</v>
      </c>
      <c r="D86" s="159" t="s">
        <v>209</v>
      </c>
      <c r="E86" s="160" t="s">
        <v>224</v>
      </c>
      <c r="F86" s="1"/>
    </row>
    <row r="87" spans="1:6" s="87" customFormat="1" x14ac:dyDescent="0.2">
      <c r="A87" s="157"/>
      <c r="B87" s="158">
        <v>333.55</v>
      </c>
      <c r="C87" s="159"/>
      <c r="D87" s="159" t="s">
        <v>173</v>
      </c>
      <c r="E87" s="160"/>
      <c r="F87" s="1"/>
    </row>
    <row r="88" spans="1:6" s="87" customFormat="1" x14ac:dyDescent="0.2">
      <c r="A88" s="157"/>
      <c r="B88" s="158">
        <v>215.25</v>
      </c>
      <c r="C88" s="159"/>
      <c r="D88" s="159" t="s">
        <v>179</v>
      </c>
      <c r="E88" s="160"/>
      <c r="F88" s="1"/>
    </row>
    <row r="89" spans="1:6" s="87" customFormat="1" x14ac:dyDescent="0.2">
      <c r="A89" s="157"/>
      <c r="B89" s="158">
        <v>9.33</v>
      </c>
      <c r="C89" s="159"/>
      <c r="D89" s="159" t="s">
        <v>178</v>
      </c>
      <c r="E89" s="160"/>
      <c r="F89" s="1"/>
    </row>
    <row r="90" spans="1:6" s="87" customFormat="1" x14ac:dyDescent="0.2">
      <c r="A90" s="157">
        <v>43872</v>
      </c>
      <c r="B90" s="158">
        <v>691.02</v>
      </c>
      <c r="C90" s="168" t="s">
        <v>172</v>
      </c>
      <c r="D90" s="159" t="s">
        <v>226</v>
      </c>
      <c r="E90" s="160" t="s">
        <v>224</v>
      </c>
      <c r="F90" s="1"/>
    </row>
    <row r="91" spans="1:6" s="87" customFormat="1" x14ac:dyDescent="0.2">
      <c r="A91" s="157"/>
      <c r="B91" s="158">
        <v>169.28</v>
      </c>
      <c r="C91" s="159"/>
      <c r="D91" s="159" t="s">
        <v>173</v>
      </c>
      <c r="E91" s="160"/>
      <c r="F91" s="1"/>
    </row>
    <row r="92" spans="1:6" s="87" customFormat="1" x14ac:dyDescent="0.2">
      <c r="A92" s="157"/>
      <c r="B92" s="158">
        <v>48</v>
      </c>
      <c r="C92" s="159"/>
      <c r="D92" s="159" t="s">
        <v>179</v>
      </c>
      <c r="E92" s="160"/>
      <c r="F92" s="1"/>
    </row>
    <row r="93" spans="1:6" s="87" customFormat="1" x14ac:dyDescent="0.2">
      <c r="A93" s="157"/>
      <c r="B93" s="158">
        <v>12.63</v>
      </c>
      <c r="C93" s="159"/>
      <c r="D93" s="159" t="s">
        <v>178</v>
      </c>
      <c r="E93" s="160"/>
      <c r="F93" s="1"/>
    </row>
    <row r="94" spans="1:6" s="87" customFormat="1" x14ac:dyDescent="0.2">
      <c r="A94" s="157"/>
      <c r="B94" s="158">
        <v>62.5</v>
      </c>
      <c r="C94" s="159"/>
      <c r="D94" s="159" t="s">
        <v>264</v>
      </c>
      <c r="E94" s="160"/>
      <c r="F94" s="1"/>
    </row>
    <row r="95" spans="1:6" s="87" customFormat="1" x14ac:dyDescent="0.2">
      <c r="A95" s="157">
        <v>43880</v>
      </c>
      <c r="B95" s="158">
        <v>1572.53</v>
      </c>
      <c r="C95" s="169" t="s">
        <v>227</v>
      </c>
      <c r="D95" s="159" t="s">
        <v>226</v>
      </c>
      <c r="E95" s="160" t="s">
        <v>224</v>
      </c>
      <c r="F95" s="1"/>
    </row>
    <row r="96" spans="1:6" s="87" customFormat="1" x14ac:dyDescent="0.2">
      <c r="A96" s="157"/>
      <c r="B96" s="158">
        <v>279.97000000000003</v>
      </c>
      <c r="C96" s="159"/>
      <c r="D96" s="159" t="s">
        <v>221</v>
      </c>
      <c r="E96" s="160"/>
      <c r="F96" s="1"/>
    </row>
    <row r="97" spans="1:6" s="87" customFormat="1" x14ac:dyDescent="0.2">
      <c r="A97" s="157"/>
      <c r="B97" s="158">
        <v>4.25</v>
      </c>
      <c r="C97" s="159"/>
      <c r="D97" s="159" t="s">
        <v>179</v>
      </c>
      <c r="E97" s="160"/>
      <c r="F97" s="1"/>
    </row>
    <row r="98" spans="1:6" s="87" customFormat="1" x14ac:dyDescent="0.2">
      <c r="A98" s="157"/>
      <c r="B98" s="158">
        <v>33.01</v>
      </c>
      <c r="C98" s="159"/>
      <c r="D98" s="159" t="s">
        <v>208</v>
      </c>
      <c r="E98" s="160"/>
      <c r="F98" s="1"/>
    </row>
    <row r="99" spans="1:6" s="87" customFormat="1" x14ac:dyDescent="0.2">
      <c r="A99" s="157">
        <v>43889</v>
      </c>
      <c r="B99" s="158">
        <v>892.99</v>
      </c>
      <c r="C99" s="168" t="s">
        <v>246</v>
      </c>
      <c r="D99" s="159" t="s">
        <v>214</v>
      </c>
      <c r="E99" s="160" t="s">
        <v>222</v>
      </c>
      <c r="F99" s="1"/>
    </row>
    <row r="100" spans="1:6" s="87" customFormat="1" x14ac:dyDescent="0.2">
      <c r="A100" s="157"/>
      <c r="B100" s="158">
        <v>41.35</v>
      </c>
      <c r="C100" s="159"/>
      <c r="D100" s="159" t="s">
        <v>179</v>
      </c>
      <c r="E100" s="160"/>
      <c r="F100" s="1"/>
    </row>
    <row r="101" spans="1:6" s="87" customFormat="1" x14ac:dyDescent="0.2">
      <c r="A101" s="157"/>
      <c r="B101" s="158">
        <v>62.52</v>
      </c>
      <c r="C101" s="159"/>
      <c r="D101" s="159" t="s">
        <v>178</v>
      </c>
      <c r="E101" s="160"/>
      <c r="F101" s="1"/>
    </row>
    <row r="102" spans="1:6" s="87" customFormat="1" x14ac:dyDescent="0.2">
      <c r="A102" s="157"/>
      <c r="B102" s="158">
        <v>66.010000000000005</v>
      </c>
      <c r="C102" s="159"/>
      <c r="D102" s="159" t="s">
        <v>264</v>
      </c>
      <c r="E102" s="160"/>
      <c r="F102" s="1"/>
    </row>
    <row r="103" spans="1:6" s="87" customFormat="1" x14ac:dyDescent="0.2">
      <c r="A103" s="157">
        <v>43906</v>
      </c>
      <c r="B103" s="158">
        <v>942.49</v>
      </c>
      <c r="C103" s="168" t="s">
        <v>172</v>
      </c>
      <c r="D103" s="159" t="s">
        <v>215</v>
      </c>
      <c r="E103" s="160" t="s">
        <v>224</v>
      </c>
      <c r="F103" s="1"/>
    </row>
    <row r="104" spans="1:6" s="87" customFormat="1" x14ac:dyDescent="0.2">
      <c r="A104" s="157"/>
      <c r="B104" s="158">
        <v>135.24</v>
      </c>
      <c r="C104" s="159"/>
      <c r="D104" s="159" t="s">
        <v>173</v>
      </c>
      <c r="E104" s="160"/>
      <c r="F104" s="1"/>
    </row>
    <row r="105" spans="1:6" s="87" customFormat="1" x14ac:dyDescent="0.2">
      <c r="A105" s="157"/>
      <c r="B105" s="158">
        <v>8.5</v>
      </c>
      <c r="C105" s="159"/>
      <c r="D105" s="159" t="s">
        <v>179</v>
      </c>
      <c r="E105" s="160"/>
      <c r="F105" s="1"/>
    </row>
    <row r="106" spans="1:6" s="87" customFormat="1" x14ac:dyDescent="0.2">
      <c r="A106" s="157"/>
      <c r="B106" s="158">
        <v>66.010000000000005</v>
      </c>
      <c r="C106" s="159"/>
      <c r="D106" s="159" t="s">
        <v>264</v>
      </c>
      <c r="E106" s="160"/>
      <c r="F106" s="1"/>
    </row>
    <row r="107" spans="1:6" s="87" customFormat="1" ht="29.45" customHeight="1" x14ac:dyDescent="0.2">
      <c r="A107" s="157">
        <v>43915</v>
      </c>
      <c r="B107" s="158">
        <v>710.83</v>
      </c>
      <c r="C107" s="159" t="s">
        <v>255</v>
      </c>
      <c r="D107" s="159" t="s">
        <v>269</v>
      </c>
      <c r="E107" s="160" t="s">
        <v>224</v>
      </c>
      <c r="F107" s="1"/>
    </row>
    <row r="108" spans="1:6" s="87" customFormat="1" ht="18.600000000000001" customHeight="1" x14ac:dyDescent="0.2">
      <c r="A108" s="157"/>
      <c r="B108" s="158">
        <v>33.01</v>
      </c>
      <c r="C108" s="159"/>
      <c r="D108" s="159" t="s">
        <v>208</v>
      </c>
      <c r="E108" s="160"/>
      <c r="F108" s="1"/>
    </row>
    <row r="109" spans="1:6" s="87" customFormat="1" ht="18" customHeight="1" x14ac:dyDescent="0.2">
      <c r="A109" s="157">
        <v>43915</v>
      </c>
      <c r="B109" s="158">
        <v>1108.6600000000001</v>
      </c>
      <c r="C109" s="159" t="s">
        <v>248</v>
      </c>
      <c r="D109" s="159" t="s">
        <v>173</v>
      </c>
      <c r="E109" s="160" t="s">
        <v>224</v>
      </c>
      <c r="F109" s="1"/>
    </row>
    <row r="110" spans="1:6" s="87" customFormat="1" x14ac:dyDescent="0.2">
      <c r="A110" s="157">
        <v>43935</v>
      </c>
      <c r="B110" s="158">
        <v>45.69</v>
      </c>
      <c r="C110" s="159"/>
      <c r="D110" s="159" t="s">
        <v>178</v>
      </c>
      <c r="E110" s="160" t="s">
        <v>224</v>
      </c>
      <c r="F110" s="1"/>
    </row>
    <row r="111" spans="1:6" s="87" customFormat="1" ht="19.899999999999999" customHeight="1" x14ac:dyDescent="0.2">
      <c r="A111" s="157">
        <v>43964</v>
      </c>
      <c r="B111" s="158">
        <v>384.13</v>
      </c>
      <c r="C111" s="159" t="s">
        <v>270</v>
      </c>
      <c r="D111" s="159" t="s">
        <v>271</v>
      </c>
      <c r="E111" s="160" t="s">
        <v>224</v>
      </c>
      <c r="F111" s="1"/>
    </row>
    <row r="112" spans="1:6" s="87" customFormat="1" x14ac:dyDescent="0.2">
      <c r="A112" s="157">
        <v>43968</v>
      </c>
      <c r="B112" s="158">
        <v>483.13</v>
      </c>
      <c r="C112" s="159" t="s">
        <v>249</v>
      </c>
      <c r="D112" s="159" t="s">
        <v>228</v>
      </c>
      <c r="E112" s="160" t="s">
        <v>222</v>
      </c>
      <c r="F112" s="1"/>
    </row>
    <row r="113" spans="1:6" s="87" customFormat="1" x14ac:dyDescent="0.2">
      <c r="A113" s="157"/>
      <c r="B113" s="158">
        <v>443.56</v>
      </c>
      <c r="C113" s="159"/>
      <c r="D113" s="159" t="s">
        <v>173</v>
      </c>
      <c r="E113" s="160"/>
      <c r="F113" s="1"/>
    </row>
    <row r="114" spans="1:6" s="87" customFormat="1" x14ac:dyDescent="0.2">
      <c r="A114" s="157"/>
      <c r="B114" s="158">
        <f>5.5+8.5</f>
        <v>14</v>
      </c>
      <c r="C114" s="159"/>
      <c r="D114" s="159" t="s">
        <v>179</v>
      </c>
      <c r="E114" s="160"/>
      <c r="F114" s="1"/>
    </row>
    <row r="115" spans="1:6" s="87" customFormat="1" x14ac:dyDescent="0.2">
      <c r="A115" s="157"/>
      <c r="B115" s="158">
        <v>84.04</v>
      </c>
      <c r="C115" s="159"/>
      <c r="D115" s="159" t="s">
        <v>178</v>
      </c>
      <c r="E115" s="160"/>
      <c r="F115" s="1"/>
    </row>
    <row r="116" spans="1:6" s="87" customFormat="1" x14ac:dyDescent="0.2">
      <c r="A116" s="157">
        <v>43986</v>
      </c>
      <c r="B116" s="158">
        <v>299</v>
      </c>
      <c r="C116" s="159" t="s">
        <v>250</v>
      </c>
      <c r="D116" s="159" t="s">
        <v>233</v>
      </c>
      <c r="E116" s="160" t="s">
        <v>222</v>
      </c>
      <c r="F116" s="1"/>
    </row>
    <row r="117" spans="1:6" s="87" customFormat="1" x14ac:dyDescent="0.2">
      <c r="A117" s="157">
        <v>43994</v>
      </c>
      <c r="B117" s="158">
        <v>375.21</v>
      </c>
      <c r="C117" s="159" t="s">
        <v>216</v>
      </c>
      <c r="D117" s="159" t="s">
        <v>234</v>
      </c>
      <c r="E117" s="160" t="s">
        <v>224</v>
      </c>
      <c r="F117" s="1"/>
    </row>
    <row r="118" spans="1:6" s="87" customFormat="1" x14ac:dyDescent="0.2">
      <c r="A118" s="157">
        <v>43998</v>
      </c>
      <c r="B118" s="158">
        <f>227.42+13.86</f>
        <v>241.27999999999997</v>
      </c>
      <c r="C118" s="159" t="s">
        <v>229</v>
      </c>
      <c r="D118" s="159" t="s">
        <v>233</v>
      </c>
      <c r="E118" s="160" t="s">
        <v>224</v>
      </c>
      <c r="F118" s="1"/>
    </row>
    <row r="119" spans="1:6" s="87" customFormat="1" x14ac:dyDescent="0.2">
      <c r="A119" s="157"/>
      <c r="B119" s="158">
        <v>18.29</v>
      </c>
      <c r="C119" s="159"/>
      <c r="D119" s="159" t="s">
        <v>178</v>
      </c>
      <c r="E119" s="160"/>
      <c r="F119" s="1"/>
    </row>
    <row r="120" spans="1:6" s="87" customFormat="1" x14ac:dyDescent="0.2">
      <c r="A120" s="157"/>
      <c r="B120" s="158">
        <v>5.5</v>
      </c>
      <c r="C120" s="159"/>
      <c r="D120" s="159" t="s">
        <v>179</v>
      </c>
      <c r="E120" s="160"/>
      <c r="F120" s="1"/>
    </row>
    <row r="121" spans="1:6" s="87" customFormat="1" ht="25.5" x14ac:dyDescent="0.2">
      <c r="A121" s="157">
        <v>44006</v>
      </c>
      <c r="B121" s="158">
        <f>266.32+13.86</f>
        <v>280.18</v>
      </c>
      <c r="C121" s="159" t="s">
        <v>251</v>
      </c>
      <c r="D121" s="159" t="s">
        <v>234</v>
      </c>
      <c r="E121" s="160" t="s">
        <v>222</v>
      </c>
      <c r="F121" s="1"/>
    </row>
    <row r="122" spans="1:6" s="87" customFormat="1" hidden="1" x14ac:dyDescent="0.2">
      <c r="A122" s="147"/>
      <c r="B122" s="148"/>
      <c r="C122" s="149"/>
      <c r="D122" s="149"/>
      <c r="E122" s="150"/>
      <c r="F122" s="1"/>
    </row>
    <row r="123" spans="1:6" ht="19.5" customHeight="1" x14ac:dyDescent="0.2">
      <c r="A123" s="107" t="s">
        <v>125</v>
      </c>
      <c r="B123" s="108">
        <f>SUM(B21:B122)</f>
        <v>27907.150000000009</v>
      </c>
      <c r="C123" s="167" t="str">
        <f>IF(SUBTOTAL(3,B21:B122)=SUBTOTAL(103,B21:B122),'Summary and sign-off'!$A$48,'Summary and sign-off'!$A$49)</f>
        <v>Check - there are no hidden rows with data</v>
      </c>
      <c r="D123" s="180" t="str">
        <f>IF('Summary and sign-off'!F56='Summary and sign-off'!F54,'Summary and sign-off'!A51,'Summary and sign-off'!A50)</f>
        <v>Check - each entry provides sufficient information</v>
      </c>
      <c r="E123" s="180"/>
      <c r="F123" s="46"/>
    </row>
    <row r="124" spans="1:6" ht="10.5" customHeight="1" x14ac:dyDescent="0.2">
      <c r="A124" s="27"/>
      <c r="B124" s="22"/>
      <c r="C124" s="27"/>
      <c r="D124" s="27"/>
      <c r="E124" s="27"/>
      <c r="F124" s="27"/>
    </row>
    <row r="125" spans="1:6" ht="24.75" customHeight="1" x14ac:dyDescent="0.2">
      <c r="A125" s="181" t="s">
        <v>126</v>
      </c>
      <c r="B125" s="181"/>
      <c r="C125" s="181"/>
      <c r="D125" s="181"/>
      <c r="E125" s="181"/>
      <c r="F125" s="46"/>
    </row>
    <row r="126" spans="1:6" ht="27" customHeight="1" x14ac:dyDescent="0.2">
      <c r="A126" s="35" t="s">
        <v>117</v>
      </c>
      <c r="B126" s="35" t="s">
        <v>62</v>
      </c>
      <c r="C126" s="35" t="s">
        <v>127</v>
      </c>
      <c r="D126" s="35" t="s">
        <v>128</v>
      </c>
      <c r="E126" s="35" t="s">
        <v>121</v>
      </c>
      <c r="F126" s="49"/>
    </row>
    <row r="127" spans="1:6" s="87" customFormat="1" hidden="1" x14ac:dyDescent="0.2">
      <c r="A127" s="133"/>
      <c r="B127" s="134"/>
      <c r="C127" s="135"/>
      <c r="D127" s="135"/>
      <c r="E127" s="136"/>
      <c r="F127" s="1"/>
    </row>
    <row r="128" spans="1:6" s="87" customFormat="1" x14ac:dyDescent="0.2">
      <c r="A128" s="157"/>
      <c r="B128" s="158"/>
      <c r="C128" s="171" t="s">
        <v>252</v>
      </c>
      <c r="D128" s="159"/>
      <c r="E128" s="160"/>
      <c r="F128" s="1"/>
    </row>
    <row r="129" spans="1:6" s="87" customFormat="1" hidden="1" x14ac:dyDescent="0.2">
      <c r="A129" s="133"/>
      <c r="B129" s="134"/>
      <c r="C129" s="135"/>
      <c r="D129" s="135"/>
      <c r="E129" s="136"/>
      <c r="F129" s="1"/>
    </row>
    <row r="130" spans="1:6" ht="19.5" customHeight="1" x14ac:dyDescent="0.2">
      <c r="A130" s="107" t="s">
        <v>129</v>
      </c>
      <c r="B130" s="108">
        <f>SUM(B127:B129)</f>
        <v>0</v>
      </c>
      <c r="C130" s="167" t="str">
        <f>IF(SUBTOTAL(3,B127:B129)=SUBTOTAL(103,B127:B129),'Summary and sign-off'!$A$48,'Summary and sign-off'!$A$49)</f>
        <v>Check - there are no hidden rows with data</v>
      </c>
      <c r="D130" s="180" t="str">
        <f>IF('Summary and sign-off'!F57='Summary and sign-off'!F54,'Summary and sign-off'!A51,'Summary and sign-off'!A50)</f>
        <v>Check - each entry provides sufficient information</v>
      </c>
      <c r="E130" s="180"/>
      <c r="F130" s="46"/>
    </row>
    <row r="131" spans="1:6" ht="10.5" customHeight="1" x14ac:dyDescent="0.2">
      <c r="A131" s="27"/>
      <c r="B131" s="92"/>
      <c r="C131" s="22"/>
      <c r="D131" s="27"/>
      <c r="E131" s="27"/>
      <c r="F131" s="27"/>
    </row>
    <row r="132" spans="1:6" ht="34.5" customHeight="1" x14ac:dyDescent="0.2">
      <c r="A132" s="50" t="s">
        <v>130</v>
      </c>
      <c r="B132" s="93">
        <f>B17+B123+B130</f>
        <v>30013.320000000007</v>
      </c>
      <c r="C132" s="51"/>
      <c r="D132" s="51"/>
      <c r="E132" s="51"/>
      <c r="F132" s="26"/>
    </row>
    <row r="133" spans="1:6" x14ac:dyDescent="0.2">
      <c r="A133" s="27"/>
      <c r="B133" s="22"/>
      <c r="C133" s="27"/>
      <c r="D133" s="27"/>
      <c r="E133" s="27"/>
      <c r="F133" s="27"/>
    </row>
    <row r="134" spans="1:6" x14ac:dyDescent="0.2">
      <c r="A134" s="52" t="s">
        <v>73</v>
      </c>
      <c r="B134" s="25"/>
      <c r="C134" s="26"/>
      <c r="D134" s="26"/>
      <c r="E134" s="26"/>
      <c r="F134" s="27"/>
    </row>
    <row r="135" spans="1:6" ht="12.6" customHeight="1" x14ac:dyDescent="0.2">
      <c r="A135" s="23" t="s">
        <v>131</v>
      </c>
      <c r="B135" s="53"/>
      <c r="C135" s="53"/>
      <c r="D135" s="32"/>
      <c r="E135" s="32"/>
      <c r="F135" s="27"/>
    </row>
    <row r="136" spans="1:6" ht="12.95" customHeight="1" x14ac:dyDescent="0.2">
      <c r="A136" s="31" t="s">
        <v>132</v>
      </c>
      <c r="B136" s="27"/>
      <c r="C136" s="32"/>
      <c r="D136" s="27"/>
      <c r="E136" s="32"/>
      <c r="F136" s="27"/>
    </row>
    <row r="137" spans="1:6" x14ac:dyDescent="0.2">
      <c r="A137" s="31" t="s">
        <v>133</v>
      </c>
      <c r="B137" s="32"/>
      <c r="C137" s="32"/>
      <c r="D137" s="32"/>
      <c r="E137" s="54"/>
      <c r="F137" s="46"/>
    </row>
    <row r="138" spans="1:6" x14ac:dyDescent="0.2">
      <c r="A138" s="23" t="s">
        <v>79</v>
      </c>
      <c r="B138" s="25"/>
      <c r="C138" s="26"/>
      <c r="D138" s="26"/>
      <c r="E138" s="26"/>
      <c r="F138" s="27"/>
    </row>
    <row r="139" spans="1:6" ht="12.95" customHeight="1" x14ac:dyDescent="0.2">
      <c r="A139" s="31" t="s">
        <v>134</v>
      </c>
      <c r="B139" s="27"/>
      <c r="C139" s="32"/>
      <c r="D139" s="27"/>
      <c r="E139" s="32"/>
      <c r="F139" s="27"/>
    </row>
    <row r="140" spans="1:6" x14ac:dyDescent="0.2">
      <c r="A140" s="31" t="s">
        <v>135</v>
      </c>
      <c r="B140" s="32"/>
      <c r="C140" s="32"/>
      <c r="D140" s="32"/>
      <c r="E140" s="54"/>
      <c r="F140" s="46"/>
    </row>
    <row r="141" spans="1:6" x14ac:dyDescent="0.2">
      <c r="A141" s="36" t="s">
        <v>136</v>
      </c>
      <c r="B141" s="36"/>
      <c r="C141" s="36"/>
      <c r="D141" s="36"/>
      <c r="E141" s="54"/>
      <c r="F141" s="46"/>
    </row>
    <row r="142" spans="1:6" x14ac:dyDescent="0.2">
      <c r="A142" s="40"/>
      <c r="B142" s="27"/>
      <c r="C142" s="27"/>
      <c r="D142" s="27"/>
      <c r="E142" s="46"/>
      <c r="F142" s="46"/>
    </row>
    <row r="143" spans="1:6" hidden="1" x14ac:dyDescent="0.2">
      <c r="A143" s="40"/>
      <c r="B143" s="27"/>
      <c r="C143" s="27"/>
      <c r="D143" s="27"/>
      <c r="E143" s="46"/>
      <c r="F143" s="46"/>
    </row>
    <row r="144" spans="1:6" hidden="1" x14ac:dyDescent="0.2"/>
    <row r="145" spans="1:6" hidden="1" x14ac:dyDescent="0.2"/>
    <row r="146" spans="1:6" hidden="1" x14ac:dyDescent="0.2"/>
    <row r="147" spans="1:6" hidden="1" x14ac:dyDescent="0.2"/>
    <row r="148" spans="1:6" ht="12.75" hidden="1" customHeight="1" x14ac:dyDescent="0.2"/>
    <row r="149" spans="1:6" hidden="1" x14ac:dyDescent="0.2"/>
    <row r="150" spans="1:6" hidden="1" x14ac:dyDescent="0.2"/>
    <row r="151" spans="1:6" hidden="1" x14ac:dyDescent="0.2">
      <c r="A151" s="55"/>
      <c r="B151" s="46"/>
      <c r="C151" s="46"/>
      <c r="D151" s="46"/>
      <c r="E151" s="46"/>
      <c r="F151" s="46"/>
    </row>
    <row r="152" spans="1:6" hidden="1" x14ac:dyDescent="0.2">
      <c r="A152" s="55"/>
      <c r="B152" s="46"/>
      <c r="C152" s="46"/>
      <c r="D152" s="46"/>
      <c r="E152" s="46"/>
      <c r="F152" s="46"/>
    </row>
    <row r="153" spans="1:6" hidden="1" x14ac:dyDescent="0.2">
      <c r="A153" s="55"/>
      <c r="B153" s="46"/>
      <c r="C153" s="46"/>
      <c r="D153" s="46"/>
      <c r="E153" s="46"/>
      <c r="F153" s="46"/>
    </row>
    <row r="154" spans="1:6" hidden="1" x14ac:dyDescent="0.2">
      <c r="A154" s="55"/>
      <c r="B154" s="46"/>
      <c r="C154" s="46"/>
      <c r="D154" s="46"/>
      <c r="E154" s="46"/>
      <c r="F154" s="46"/>
    </row>
    <row r="155" spans="1:6" hidden="1" x14ac:dyDescent="0.2">
      <c r="A155" s="55"/>
      <c r="B155" s="46"/>
      <c r="C155" s="46"/>
      <c r="D155" s="46"/>
      <c r="E155" s="46"/>
      <c r="F155" s="46"/>
    </row>
    <row r="156" spans="1:6" hidden="1" x14ac:dyDescent="0.2"/>
    <row r="157" spans="1:6" hidden="1" x14ac:dyDescent="0.2"/>
    <row r="158" spans="1:6" hidden="1" x14ac:dyDescent="0.2"/>
    <row r="159" spans="1:6" hidden="1" x14ac:dyDescent="0.2"/>
    <row r="160" spans="1:6" hidden="1" x14ac:dyDescent="0.2"/>
    <row r="161" hidden="1" x14ac:dyDescent="0.2"/>
    <row r="162" hidden="1" x14ac:dyDescent="0.2"/>
    <row r="163" hidden="1"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sheetData>
  <sheetProtection formatCells="0" formatRows="0" insertColumns="0" insertRows="0" deleteRows="0"/>
  <mergeCells count="15">
    <mergeCell ref="B7:E7"/>
    <mergeCell ref="B5:E5"/>
    <mergeCell ref="D130:E130"/>
    <mergeCell ref="A1:E1"/>
    <mergeCell ref="A19:E19"/>
    <mergeCell ref="A125:E125"/>
    <mergeCell ref="B2:E2"/>
    <mergeCell ref="B3:E3"/>
    <mergeCell ref="B4:E4"/>
    <mergeCell ref="A8:E8"/>
    <mergeCell ref="A9:E9"/>
    <mergeCell ref="B6:E6"/>
    <mergeCell ref="D17:E17"/>
    <mergeCell ref="D123:E12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 A16 A127 A129 A122">
      <formula1>$B$4</formula1>
      <formula2>$B$5</formula2>
    </dataValidation>
    <dataValidation allowBlank="1" showInputMessage="1" showErrorMessage="1" prompt="Insert additional rows as needed:_x000a_- 'right click' on a row number (left of screen)_x000a_- select 'Insert' (this will insert a row above it)" sqref="A126 A20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22:A121 A128">
      <formula1>$B$4</formula1>
      <formula2>$B$5</formula2>
    </dataValidation>
  </dataValidations>
  <pageMargins left="0.70866141732283472" right="0.70866141732283472" top="0.74803149606299213" bottom="0.74803149606299213" header="0.31496062992125984" footer="0.31496062992125984"/>
  <pageSetup paperSize="9" scale="50"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B12:B16 B21:B122 B127:B129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A23" sqref="A13:XFD2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6" t="s">
        <v>109</v>
      </c>
      <c r="B1" s="176"/>
      <c r="C1" s="176"/>
      <c r="D1" s="176"/>
      <c r="E1" s="176"/>
      <c r="F1" s="38"/>
    </row>
    <row r="2" spans="1:6" ht="21" customHeight="1" x14ac:dyDescent="0.2">
      <c r="A2" s="4" t="s">
        <v>52</v>
      </c>
      <c r="B2" s="179" t="str">
        <f>'Summary and sign-off'!B2:F2</f>
        <v>Pike River Recovery Agency</v>
      </c>
      <c r="C2" s="179"/>
      <c r="D2" s="179"/>
      <c r="E2" s="179"/>
      <c r="F2" s="38"/>
    </row>
    <row r="3" spans="1:6" ht="21" customHeight="1" x14ac:dyDescent="0.2">
      <c r="A3" s="4" t="s">
        <v>110</v>
      </c>
      <c r="B3" s="179" t="str">
        <f>'Summary and sign-off'!B3:F3</f>
        <v xml:space="preserve">Arthur Dave Gawn </v>
      </c>
      <c r="C3" s="179"/>
      <c r="D3" s="179"/>
      <c r="E3" s="179"/>
      <c r="F3" s="38"/>
    </row>
    <row r="4" spans="1:6" ht="21" customHeight="1" x14ac:dyDescent="0.2">
      <c r="A4" s="4" t="s">
        <v>111</v>
      </c>
      <c r="B4" s="179">
        <f>'Summary and sign-off'!B4:F4</f>
        <v>43647</v>
      </c>
      <c r="C4" s="179"/>
      <c r="D4" s="179"/>
      <c r="E4" s="179"/>
      <c r="F4" s="38"/>
    </row>
    <row r="5" spans="1:6" ht="21" customHeight="1" x14ac:dyDescent="0.2">
      <c r="A5" s="4" t="s">
        <v>112</v>
      </c>
      <c r="B5" s="179">
        <f>'Summary and sign-off'!B5:F5</f>
        <v>44012</v>
      </c>
      <c r="C5" s="179"/>
      <c r="D5" s="179"/>
      <c r="E5" s="179"/>
      <c r="F5" s="38"/>
    </row>
    <row r="6" spans="1:6" ht="21" customHeight="1" x14ac:dyDescent="0.2">
      <c r="A6" s="4" t="s">
        <v>113</v>
      </c>
      <c r="B6" s="174" t="s">
        <v>80</v>
      </c>
      <c r="C6" s="174"/>
      <c r="D6" s="174"/>
      <c r="E6" s="174"/>
      <c r="F6" s="38"/>
    </row>
    <row r="7" spans="1:6" ht="21" customHeight="1" x14ac:dyDescent="0.2">
      <c r="A7" s="4" t="s">
        <v>56</v>
      </c>
      <c r="B7" s="174" t="s">
        <v>83</v>
      </c>
      <c r="C7" s="174"/>
      <c r="D7" s="174"/>
      <c r="E7" s="174"/>
      <c r="F7" s="38"/>
    </row>
    <row r="8" spans="1:6" ht="35.25" customHeight="1" x14ac:dyDescent="0.25">
      <c r="A8" s="189" t="s">
        <v>137</v>
      </c>
      <c r="B8" s="189"/>
      <c r="C8" s="190"/>
      <c r="D8" s="190"/>
      <c r="E8" s="190"/>
      <c r="F8" s="42"/>
    </row>
    <row r="9" spans="1:6" ht="35.25" customHeight="1" x14ac:dyDescent="0.25">
      <c r="A9" s="187" t="s">
        <v>138</v>
      </c>
      <c r="B9" s="188"/>
      <c r="C9" s="188"/>
      <c r="D9" s="188"/>
      <c r="E9" s="188"/>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72" t="s">
        <v>258</v>
      </c>
      <c r="B12" s="158"/>
      <c r="C12" s="161"/>
      <c r="D12" s="161"/>
      <c r="E12" s="162"/>
      <c r="F12" s="2"/>
    </row>
    <row r="13" spans="1:6" s="87" customFormat="1" ht="11.25" hidden="1" customHeight="1" x14ac:dyDescent="0.2">
      <c r="A13" s="137"/>
      <c r="B13" s="134"/>
      <c r="C13" s="138"/>
      <c r="D13" s="138"/>
      <c r="E13" s="139"/>
      <c r="F13" s="2"/>
    </row>
    <row r="14" spans="1:6" ht="34.5" customHeight="1" x14ac:dyDescent="0.2">
      <c r="A14" s="88" t="s">
        <v>142</v>
      </c>
      <c r="B14" s="97">
        <f>SUM(B11:B13)</f>
        <v>0</v>
      </c>
      <c r="C14" s="106" t="str">
        <f>IF(SUBTOTAL(3,B11:B13)=SUBTOTAL(103,B11:B13),'Summary and sign-off'!$A$48,'Summary and sign-off'!$A$49)</f>
        <v>Check - there are no hidden rows with data</v>
      </c>
      <c r="D14" s="180" t="str">
        <f>IF('Summary and sign-off'!F58='Summary and sign-off'!F54,'Summary and sign-off'!A51,'Summary and sign-off'!A50)</f>
        <v>Check - each entry provides sufficient information</v>
      </c>
      <c r="E14" s="180"/>
      <c r="F14" s="2"/>
    </row>
    <row r="15" spans="1:6" x14ac:dyDescent="0.2">
      <c r="A15" s="21"/>
      <c r="B15" s="20"/>
      <c r="C15" s="20"/>
      <c r="D15" s="20"/>
      <c r="E15" s="20"/>
      <c r="F15" s="38"/>
    </row>
    <row r="16" spans="1:6" x14ac:dyDescent="0.2">
      <c r="A16" s="21" t="s">
        <v>73</v>
      </c>
      <c r="B16" s="22"/>
      <c r="C16" s="27"/>
      <c r="D16" s="20"/>
      <c r="E16" s="20"/>
      <c r="F16" s="38"/>
    </row>
    <row r="17" spans="1:6" ht="12.75" customHeight="1" x14ac:dyDescent="0.2">
      <c r="A17" s="23" t="s">
        <v>143</v>
      </c>
      <c r="B17" s="23"/>
      <c r="C17" s="23"/>
      <c r="D17" s="23"/>
      <c r="E17" s="23"/>
      <c r="F17" s="38"/>
    </row>
    <row r="18" spans="1:6" x14ac:dyDescent="0.2">
      <c r="A18" s="23" t="s">
        <v>144</v>
      </c>
      <c r="B18" s="31"/>
      <c r="C18" s="43"/>
      <c r="D18" s="44"/>
      <c r="E18" s="44"/>
      <c r="F18" s="38"/>
    </row>
    <row r="19" spans="1:6" x14ac:dyDescent="0.2">
      <c r="A19" s="23" t="s">
        <v>79</v>
      </c>
      <c r="B19" s="25"/>
      <c r="C19" s="26"/>
      <c r="D19" s="26"/>
      <c r="E19" s="26"/>
      <c r="F19" s="27"/>
    </row>
    <row r="20" spans="1:6" x14ac:dyDescent="0.2">
      <c r="A20" s="31" t="s">
        <v>145</v>
      </c>
      <c r="B20" s="31"/>
      <c r="C20" s="43"/>
      <c r="D20" s="43"/>
      <c r="E20" s="43"/>
      <c r="F20" s="38"/>
    </row>
    <row r="21" spans="1:6" ht="12.75" customHeight="1" x14ac:dyDescent="0.2">
      <c r="A21" s="31" t="s">
        <v>146</v>
      </c>
      <c r="B21" s="31"/>
      <c r="C21" s="45"/>
      <c r="D21" s="45"/>
      <c r="E21" s="33"/>
      <c r="F21" s="38"/>
    </row>
    <row r="22" spans="1:6" x14ac:dyDescent="0.2">
      <c r="A22" s="20"/>
      <c r="B22" s="20"/>
      <c r="C22" s="20"/>
      <c r="D22" s="20"/>
      <c r="E22" s="20"/>
      <c r="F22" s="38"/>
    </row>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6"/>
  <sheetViews>
    <sheetView topLeftCell="A13" zoomScaleNormal="100" workbookViewId="0">
      <selection activeCell="C68" sqref="C6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6" t="s">
        <v>109</v>
      </c>
      <c r="B1" s="176"/>
      <c r="C1" s="176"/>
      <c r="D1" s="176"/>
      <c r="E1" s="176"/>
      <c r="F1" s="24"/>
    </row>
    <row r="2" spans="1:6" ht="21" customHeight="1" x14ac:dyDescent="0.2">
      <c r="A2" s="4" t="s">
        <v>52</v>
      </c>
      <c r="B2" s="179" t="str">
        <f>'Summary and sign-off'!B2:F2</f>
        <v>Pike River Recovery Agency</v>
      </c>
      <c r="C2" s="179"/>
      <c r="D2" s="179"/>
      <c r="E2" s="179"/>
      <c r="F2" s="24"/>
    </row>
    <row r="3" spans="1:6" ht="21" customHeight="1" x14ac:dyDescent="0.2">
      <c r="A3" s="4" t="s">
        <v>110</v>
      </c>
      <c r="B3" s="179" t="str">
        <f>'Summary and sign-off'!B3:F3</f>
        <v xml:space="preserve">Arthur Dave Gawn </v>
      </c>
      <c r="C3" s="179"/>
      <c r="D3" s="179"/>
      <c r="E3" s="179"/>
      <c r="F3" s="24"/>
    </row>
    <row r="4" spans="1:6" ht="21" customHeight="1" x14ac:dyDescent="0.2">
      <c r="A4" s="4" t="s">
        <v>111</v>
      </c>
      <c r="B4" s="179">
        <f>'Summary and sign-off'!B4:F4</f>
        <v>43647</v>
      </c>
      <c r="C4" s="179"/>
      <c r="D4" s="179"/>
      <c r="E4" s="179"/>
      <c r="F4" s="24"/>
    </row>
    <row r="5" spans="1:6" ht="21" customHeight="1" x14ac:dyDescent="0.2">
      <c r="A5" s="4" t="s">
        <v>112</v>
      </c>
      <c r="B5" s="179">
        <f>'Summary and sign-off'!B5:F5</f>
        <v>44012</v>
      </c>
      <c r="C5" s="179"/>
      <c r="D5" s="179"/>
      <c r="E5" s="179"/>
      <c r="F5" s="24"/>
    </row>
    <row r="6" spans="1:6" ht="21" customHeight="1" x14ac:dyDescent="0.2">
      <c r="A6" s="4" t="s">
        <v>113</v>
      </c>
      <c r="B6" s="174" t="s">
        <v>80</v>
      </c>
      <c r="C6" s="174"/>
      <c r="D6" s="174"/>
      <c r="E6" s="174"/>
      <c r="F6" s="34"/>
    </row>
    <row r="7" spans="1:6" ht="21" customHeight="1" x14ac:dyDescent="0.2">
      <c r="A7" s="4" t="s">
        <v>56</v>
      </c>
      <c r="B7" s="174" t="s">
        <v>83</v>
      </c>
      <c r="C7" s="174"/>
      <c r="D7" s="174"/>
      <c r="E7" s="174"/>
      <c r="F7" s="34"/>
    </row>
    <row r="8" spans="1:6" ht="35.25" customHeight="1" x14ac:dyDescent="0.2">
      <c r="A8" s="183" t="s">
        <v>147</v>
      </c>
      <c r="B8" s="183"/>
      <c r="C8" s="190"/>
      <c r="D8" s="190"/>
      <c r="E8" s="190"/>
      <c r="F8" s="24"/>
    </row>
    <row r="9" spans="1:6" ht="35.25" customHeight="1" x14ac:dyDescent="0.2">
      <c r="A9" s="191" t="s">
        <v>148</v>
      </c>
      <c r="B9" s="192"/>
      <c r="C9" s="192"/>
      <c r="D9" s="192"/>
      <c r="E9" s="192"/>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43648</v>
      </c>
      <c r="B12" s="158">
        <v>24.65</v>
      </c>
      <c r="C12" s="161" t="s">
        <v>183</v>
      </c>
      <c r="D12" s="161" t="s">
        <v>182</v>
      </c>
      <c r="E12" s="162" t="s">
        <v>257</v>
      </c>
      <c r="F12" s="3"/>
    </row>
    <row r="13" spans="1:6" s="87" customFormat="1" x14ac:dyDescent="0.2">
      <c r="A13" s="157">
        <v>43679</v>
      </c>
      <c r="B13" s="158">
        <v>24.63</v>
      </c>
      <c r="C13" s="161" t="s">
        <v>183</v>
      </c>
      <c r="D13" s="161" t="s">
        <v>182</v>
      </c>
      <c r="E13" s="162" t="s">
        <v>257</v>
      </c>
      <c r="F13" s="3"/>
    </row>
    <row r="14" spans="1:6" s="87" customFormat="1" x14ac:dyDescent="0.2">
      <c r="A14" s="157">
        <v>43710</v>
      </c>
      <c r="B14" s="158">
        <v>25.17</v>
      </c>
      <c r="C14" s="161" t="s">
        <v>183</v>
      </c>
      <c r="D14" s="161" t="s">
        <v>182</v>
      </c>
      <c r="E14" s="162" t="s">
        <v>257</v>
      </c>
      <c r="F14" s="3"/>
    </row>
    <row r="15" spans="1:6" s="87" customFormat="1" x14ac:dyDescent="0.2">
      <c r="A15" s="157">
        <v>43740</v>
      </c>
      <c r="B15" s="158">
        <v>25.42</v>
      </c>
      <c r="C15" s="161" t="s">
        <v>183</v>
      </c>
      <c r="D15" s="161" t="s">
        <v>182</v>
      </c>
      <c r="E15" s="162" t="s">
        <v>257</v>
      </c>
      <c r="F15" s="3"/>
    </row>
    <row r="16" spans="1:6" s="87" customFormat="1" x14ac:dyDescent="0.2">
      <c r="A16" s="157">
        <v>43667</v>
      </c>
      <c r="B16" s="158">
        <v>36.492000000000004</v>
      </c>
      <c r="C16" s="161" t="s">
        <v>238</v>
      </c>
      <c r="D16" s="161" t="s">
        <v>185</v>
      </c>
      <c r="E16" s="162" t="s">
        <v>257</v>
      </c>
      <c r="F16" s="3"/>
    </row>
    <row r="17" spans="1:6" s="87" customFormat="1" x14ac:dyDescent="0.2">
      <c r="A17" s="157">
        <v>43698</v>
      </c>
      <c r="B17" s="158">
        <v>27</v>
      </c>
      <c r="C17" s="161" t="s">
        <v>186</v>
      </c>
      <c r="D17" s="161" t="s">
        <v>185</v>
      </c>
      <c r="E17" s="162" t="s">
        <v>257</v>
      </c>
      <c r="F17" s="3"/>
    </row>
    <row r="18" spans="1:6" s="87" customFormat="1" x14ac:dyDescent="0.2">
      <c r="A18" s="157">
        <v>43729</v>
      </c>
      <c r="B18" s="158">
        <v>51.031999999999996</v>
      </c>
      <c r="C18" s="161" t="s">
        <v>187</v>
      </c>
      <c r="D18" s="161" t="s">
        <v>185</v>
      </c>
      <c r="E18" s="162" t="s">
        <v>257</v>
      </c>
      <c r="F18" s="3"/>
    </row>
    <row r="19" spans="1:6" s="87" customFormat="1" x14ac:dyDescent="0.2">
      <c r="A19" s="157">
        <v>43759</v>
      </c>
      <c r="B19" s="158">
        <v>43.281999999999996</v>
      </c>
      <c r="C19" s="161" t="s">
        <v>188</v>
      </c>
      <c r="D19" s="161" t="s">
        <v>185</v>
      </c>
      <c r="E19" s="162" t="s">
        <v>257</v>
      </c>
      <c r="F19" s="3"/>
    </row>
    <row r="20" spans="1:6" s="87" customFormat="1" x14ac:dyDescent="0.2">
      <c r="A20" s="157">
        <v>43790</v>
      </c>
      <c r="B20" s="158">
        <v>39.616</v>
      </c>
      <c r="C20" s="161" t="s">
        <v>189</v>
      </c>
      <c r="D20" s="161" t="s">
        <v>185</v>
      </c>
      <c r="E20" s="162" t="s">
        <v>257</v>
      </c>
      <c r="F20" s="3"/>
    </row>
    <row r="21" spans="1:6" s="87" customFormat="1" x14ac:dyDescent="0.2">
      <c r="A21" s="157">
        <v>43820</v>
      </c>
      <c r="B21" s="158">
        <v>41.545999999999992</v>
      </c>
      <c r="C21" s="161" t="s">
        <v>190</v>
      </c>
      <c r="D21" s="161" t="s">
        <v>185</v>
      </c>
      <c r="E21" s="162" t="s">
        <v>257</v>
      </c>
      <c r="F21" s="3"/>
    </row>
    <row r="22" spans="1:6" s="87" customFormat="1" x14ac:dyDescent="0.2">
      <c r="A22" s="157">
        <v>43851</v>
      </c>
      <c r="B22" s="158">
        <v>38.129999999999995</v>
      </c>
      <c r="C22" s="161" t="s">
        <v>191</v>
      </c>
      <c r="D22" s="161" t="s">
        <v>185</v>
      </c>
      <c r="E22" s="162" t="s">
        <v>257</v>
      </c>
      <c r="F22" s="3"/>
    </row>
    <row r="23" spans="1:6" s="87" customFormat="1" x14ac:dyDescent="0.2">
      <c r="A23" s="157">
        <v>43882</v>
      </c>
      <c r="B23" s="158">
        <v>35.489999999999995</v>
      </c>
      <c r="C23" s="161" t="s">
        <v>192</v>
      </c>
      <c r="D23" s="161" t="s">
        <v>185</v>
      </c>
      <c r="E23" s="162" t="s">
        <v>257</v>
      </c>
      <c r="F23" s="3"/>
    </row>
    <row r="24" spans="1:6" s="87" customFormat="1" x14ac:dyDescent="0.2">
      <c r="A24" s="157">
        <v>43911</v>
      </c>
      <c r="B24" s="158">
        <v>52.173999999999999</v>
      </c>
      <c r="C24" s="161" t="s">
        <v>193</v>
      </c>
      <c r="D24" s="161" t="s">
        <v>185</v>
      </c>
      <c r="E24" s="162" t="s">
        <v>257</v>
      </c>
      <c r="F24" s="3"/>
    </row>
    <row r="25" spans="1:6" s="87" customFormat="1" x14ac:dyDescent="0.2">
      <c r="A25" s="157">
        <v>43942</v>
      </c>
      <c r="B25" s="158">
        <v>27</v>
      </c>
      <c r="C25" s="161" t="s">
        <v>194</v>
      </c>
      <c r="D25" s="161" t="s">
        <v>185</v>
      </c>
      <c r="E25" s="162" t="s">
        <v>257</v>
      </c>
      <c r="F25" s="3"/>
    </row>
    <row r="26" spans="1:6" s="87" customFormat="1" x14ac:dyDescent="0.2">
      <c r="A26" s="157">
        <v>43972</v>
      </c>
      <c r="B26" s="158">
        <v>30.15</v>
      </c>
      <c r="C26" s="161" t="s">
        <v>195</v>
      </c>
      <c r="D26" s="161" t="s">
        <v>185</v>
      </c>
      <c r="E26" s="162" t="s">
        <v>257</v>
      </c>
      <c r="F26" s="3"/>
    </row>
    <row r="27" spans="1:6" s="87" customFormat="1" x14ac:dyDescent="0.2">
      <c r="A27" s="157">
        <v>44003</v>
      </c>
      <c r="B27" s="158">
        <v>29.51</v>
      </c>
      <c r="C27" s="161" t="s">
        <v>239</v>
      </c>
      <c r="D27" s="161" t="s">
        <v>185</v>
      </c>
      <c r="E27" s="162" t="s">
        <v>257</v>
      </c>
      <c r="F27" s="3"/>
    </row>
    <row r="28" spans="1:6" s="87" customFormat="1" x14ac:dyDescent="0.2">
      <c r="A28" s="157">
        <v>43667</v>
      </c>
      <c r="B28" s="158">
        <v>6.75</v>
      </c>
      <c r="C28" s="161" t="s">
        <v>240</v>
      </c>
      <c r="D28" s="161" t="s">
        <v>196</v>
      </c>
      <c r="E28" s="162" t="s">
        <v>257</v>
      </c>
      <c r="F28" s="3"/>
    </row>
    <row r="29" spans="1:6" s="87" customFormat="1" x14ac:dyDescent="0.2">
      <c r="A29" s="157">
        <v>43698</v>
      </c>
      <c r="B29" s="158">
        <v>7.1139999999999999</v>
      </c>
      <c r="C29" s="161" t="s">
        <v>197</v>
      </c>
      <c r="D29" s="161" t="s">
        <v>196</v>
      </c>
      <c r="E29" s="162" t="s">
        <v>257</v>
      </c>
      <c r="F29" s="3"/>
    </row>
    <row r="30" spans="1:6" s="87" customFormat="1" x14ac:dyDescent="0.2">
      <c r="A30" s="157">
        <v>43729</v>
      </c>
      <c r="B30" s="158">
        <v>7.4220000000000006</v>
      </c>
      <c r="C30" s="161" t="s">
        <v>198</v>
      </c>
      <c r="D30" s="161" t="s">
        <v>196</v>
      </c>
      <c r="E30" s="162" t="s">
        <v>257</v>
      </c>
      <c r="F30" s="3"/>
    </row>
    <row r="31" spans="1:6" s="87" customFormat="1" x14ac:dyDescent="0.2">
      <c r="A31" s="157">
        <v>43759</v>
      </c>
      <c r="B31" s="158">
        <v>74.355999999999995</v>
      </c>
      <c r="C31" s="161" t="s">
        <v>199</v>
      </c>
      <c r="D31" s="161" t="s">
        <v>196</v>
      </c>
      <c r="E31" s="162" t="s">
        <v>257</v>
      </c>
      <c r="F31" s="3"/>
    </row>
    <row r="32" spans="1:6" s="87" customFormat="1" x14ac:dyDescent="0.2">
      <c r="A32" s="157">
        <v>43790</v>
      </c>
      <c r="B32" s="158">
        <v>97.47</v>
      </c>
      <c r="C32" s="161" t="s">
        <v>200</v>
      </c>
      <c r="D32" s="161" t="s">
        <v>196</v>
      </c>
      <c r="E32" s="162" t="s">
        <v>257</v>
      </c>
      <c r="F32" s="3"/>
    </row>
    <row r="33" spans="1:6" s="87" customFormat="1" x14ac:dyDescent="0.2">
      <c r="A33" s="157">
        <v>43820</v>
      </c>
      <c r="B33" s="158">
        <v>9.6340000000000003</v>
      </c>
      <c r="C33" s="161" t="s">
        <v>201</v>
      </c>
      <c r="D33" s="161" t="s">
        <v>196</v>
      </c>
      <c r="E33" s="162" t="s">
        <v>257</v>
      </c>
      <c r="F33" s="3"/>
    </row>
    <row r="34" spans="1:6" s="87" customFormat="1" x14ac:dyDescent="0.2">
      <c r="A34" s="157">
        <v>43851</v>
      </c>
      <c r="B34" s="158">
        <v>8.3460000000000001</v>
      </c>
      <c r="C34" s="161" t="s">
        <v>202</v>
      </c>
      <c r="D34" s="161" t="s">
        <v>196</v>
      </c>
      <c r="E34" s="162" t="s">
        <v>257</v>
      </c>
      <c r="F34" s="3"/>
    </row>
    <row r="35" spans="1:6" s="87" customFormat="1" x14ac:dyDescent="0.2">
      <c r="A35" s="157">
        <v>43882</v>
      </c>
      <c r="B35" s="158">
        <v>18.132000000000001</v>
      </c>
      <c r="C35" s="161" t="s">
        <v>217</v>
      </c>
      <c r="D35" s="161" t="s">
        <v>196</v>
      </c>
      <c r="E35" s="162" t="s">
        <v>257</v>
      </c>
      <c r="F35" s="3"/>
    </row>
    <row r="36" spans="1:6" s="87" customFormat="1" x14ac:dyDescent="0.2">
      <c r="A36" s="157">
        <v>43911</v>
      </c>
      <c r="B36" s="158">
        <v>5</v>
      </c>
      <c r="C36" s="161" t="s">
        <v>203</v>
      </c>
      <c r="D36" s="161" t="s">
        <v>196</v>
      </c>
      <c r="E36" s="162" t="s">
        <v>257</v>
      </c>
      <c r="F36" s="3"/>
    </row>
    <row r="37" spans="1:6" s="87" customFormat="1" x14ac:dyDescent="0.2">
      <c r="A37" s="157">
        <v>43942</v>
      </c>
      <c r="B37" s="158">
        <v>5</v>
      </c>
      <c r="C37" s="161" t="s">
        <v>204</v>
      </c>
      <c r="D37" s="161" t="s">
        <v>196</v>
      </c>
      <c r="E37" s="162" t="s">
        <v>257</v>
      </c>
      <c r="F37" s="3"/>
    </row>
    <row r="38" spans="1:6" s="87" customFormat="1" x14ac:dyDescent="0.2">
      <c r="A38" s="157">
        <v>43972</v>
      </c>
      <c r="B38" s="158">
        <v>5</v>
      </c>
      <c r="C38" s="161" t="s">
        <v>205</v>
      </c>
      <c r="D38" s="161" t="s">
        <v>196</v>
      </c>
      <c r="E38" s="162" t="s">
        <v>257</v>
      </c>
      <c r="F38" s="3"/>
    </row>
    <row r="39" spans="1:6" s="87" customFormat="1" x14ac:dyDescent="0.2">
      <c r="A39" s="157">
        <v>44003</v>
      </c>
      <c r="B39" s="158">
        <v>5</v>
      </c>
      <c r="C39" s="161" t="s">
        <v>241</v>
      </c>
      <c r="D39" s="161" t="s">
        <v>196</v>
      </c>
      <c r="E39" s="162" t="s">
        <v>257</v>
      </c>
      <c r="F39" s="3"/>
    </row>
    <row r="40" spans="1:6" s="87" customFormat="1" x14ac:dyDescent="0.2">
      <c r="A40" s="157">
        <v>43911</v>
      </c>
      <c r="B40" s="158">
        <v>1035</v>
      </c>
      <c r="C40" s="161" t="s">
        <v>206</v>
      </c>
      <c r="D40" s="161" t="s">
        <v>207</v>
      </c>
      <c r="E40" s="162" t="s">
        <v>257</v>
      </c>
      <c r="F40" s="3"/>
    </row>
    <row r="41" spans="1:6" s="87" customFormat="1" hidden="1" x14ac:dyDescent="0.2">
      <c r="A41" s="137"/>
      <c r="B41" s="134"/>
      <c r="C41" s="138"/>
      <c r="D41" s="138"/>
      <c r="E41" s="139"/>
      <c r="F41" s="3"/>
    </row>
    <row r="42" spans="1:6" ht="34.5" customHeight="1" x14ac:dyDescent="0.2">
      <c r="A42" s="88" t="s">
        <v>151</v>
      </c>
      <c r="B42" s="97">
        <f>SUM(B11:B41)</f>
        <v>1835.5160000000001</v>
      </c>
      <c r="C42" s="106" t="str">
        <f>IF(SUBTOTAL(3,B11:B41)=SUBTOTAL(103,B11:B41),'Summary and sign-off'!$A$48,'Summary and sign-off'!$A$49)</f>
        <v>Check - there are no hidden rows with data</v>
      </c>
      <c r="D42" s="180" t="str">
        <f>IF('Summary and sign-off'!F59='Summary and sign-off'!F54,'Summary and sign-off'!A51,'Summary and sign-off'!A50)</f>
        <v>Check - each entry provides sufficient information</v>
      </c>
      <c r="E42" s="180"/>
      <c r="F42" s="37"/>
    </row>
    <row r="43" spans="1:6" ht="14.1" customHeight="1" x14ac:dyDescent="0.2">
      <c r="A43" s="38"/>
      <c r="B43" s="27"/>
      <c r="C43" s="20"/>
      <c r="D43" s="20"/>
      <c r="E43" s="20"/>
      <c r="F43" s="24"/>
    </row>
    <row r="44" spans="1:6" x14ac:dyDescent="0.2">
      <c r="A44" s="21" t="s">
        <v>152</v>
      </c>
      <c r="B44" s="20"/>
      <c r="C44" s="20"/>
      <c r="D44" s="20"/>
      <c r="E44" s="20"/>
      <c r="F44" s="24"/>
    </row>
    <row r="45" spans="1:6" ht="12.6" customHeight="1" x14ac:dyDescent="0.2">
      <c r="A45" s="23" t="s">
        <v>131</v>
      </c>
      <c r="B45" s="20"/>
      <c r="C45" s="20"/>
      <c r="D45" s="20"/>
      <c r="E45" s="20"/>
      <c r="F45" s="24"/>
    </row>
    <row r="46" spans="1:6" x14ac:dyDescent="0.2">
      <c r="A46" s="23" t="s">
        <v>79</v>
      </c>
      <c r="B46" s="25"/>
      <c r="C46" s="26"/>
      <c r="D46" s="26"/>
      <c r="E46" s="26"/>
      <c r="F46" s="27"/>
    </row>
    <row r="47" spans="1:6" x14ac:dyDescent="0.2">
      <c r="A47" s="31" t="s">
        <v>145</v>
      </c>
      <c r="B47" s="32"/>
      <c r="C47" s="27"/>
      <c r="D47" s="27"/>
      <c r="E47" s="27"/>
      <c r="F47" s="27"/>
    </row>
    <row r="48" spans="1:6" ht="12.75" customHeight="1" x14ac:dyDescent="0.2">
      <c r="A48" s="31" t="s">
        <v>146</v>
      </c>
      <c r="B48" s="39"/>
      <c r="C48" s="33"/>
      <c r="D48" s="33"/>
      <c r="E48" s="33"/>
      <c r="F48" s="33"/>
    </row>
    <row r="49" spans="1:6" x14ac:dyDescent="0.2">
      <c r="A49" s="38"/>
      <c r="B49" s="40"/>
      <c r="C49" s="20"/>
      <c r="D49" s="20"/>
      <c r="E49" s="20"/>
      <c r="F49" s="38"/>
    </row>
    <row r="50" spans="1:6" hidden="1" x14ac:dyDescent="0.2">
      <c r="A50" s="20"/>
      <c r="B50" s="20"/>
      <c r="C50" s="20"/>
      <c r="D50" s="20"/>
      <c r="E50" s="38"/>
    </row>
    <row r="51" spans="1:6" ht="12.75" hidden="1" customHeight="1" x14ac:dyDescent="0.2"/>
    <row r="52" spans="1:6" hidden="1" x14ac:dyDescent="0.2">
      <c r="A52" s="41"/>
      <c r="B52" s="41"/>
      <c r="C52" s="41"/>
      <c r="D52" s="41"/>
      <c r="E52" s="41"/>
      <c r="F52" s="24"/>
    </row>
    <row r="53" spans="1:6" hidden="1" x14ac:dyDescent="0.2">
      <c r="A53" s="41"/>
      <c r="B53" s="41"/>
      <c r="C53" s="41"/>
      <c r="D53" s="41"/>
      <c r="E53" s="41"/>
      <c r="F53" s="24"/>
    </row>
    <row r="54" spans="1:6" hidden="1" x14ac:dyDescent="0.2">
      <c r="A54" s="41"/>
      <c r="B54" s="41"/>
      <c r="C54" s="41"/>
      <c r="D54" s="41"/>
      <c r="E54" s="41"/>
      <c r="F54" s="24"/>
    </row>
    <row r="55" spans="1:6" hidden="1" x14ac:dyDescent="0.2">
      <c r="A55" s="41"/>
      <c r="B55" s="41"/>
      <c r="C55" s="41"/>
      <c r="D55" s="41"/>
      <c r="E55" s="41"/>
      <c r="F55" s="24"/>
    </row>
    <row r="56" spans="1:6" hidden="1" x14ac:dyDescent="0.2">
      <c r="A56" s="41"/>
      <c r="B56" s="41"/>
      <c r="C56" s="41"/>
      <c r="D56" s="41"/>
      <c r="E56" s="41"/>
      <c r="F56" s="24"/>
    </row>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x14ac:dyDescent="0.2"/>
    <row r="69" x14ac:dyDescent="0.2"/>
    <row r="70" x14ac:dyDescent="0.2"/>
    <row r="71" x14ac:dyDescent="0.2"/>
    <row r="72" x14ac:dyDescent="0.2"/>
    <row r="73" x14ac:dyDescent="0.2"/>
    <row r="74" x14ac:dyDescent="0.2"/>
    <row r="75" x14ac:dyDescent="0.2"/>
    <row r="76" x14ac:dyDescent="0.2"/>
  </sheetData>
  <sheetProtection sheet="1" formatCells="0" insertRows="0" deleteRows="0"/>
  <mergeCells count="10">
    <mergeCell ref="D42:E4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4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A39 A4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zoomScaleNormal="100" workbookViewId="0">
      <selection activeCell="E12" sqref="E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6" t="s">
        <v>153</v>
      </c>
      <c r="B1" s="176"/>
      <c r="C1" s="176"/>
      <c r="D1" s="176"/>
      <c r="E1" s="176"/>
      <c r="F1" s="176"/>
    </row>
    <row r="2" spans="1:7" ht="21" customHeight="1" x14ac:dyDescent="0.2">
      <c r="A2" s="4" t="s">
        <v>52</v>
      </c>
      <c r="B2" s="179" t="str">
        <f>'Summary and sign-off'!B2:F2</f>
        <v>Pike River Recovery Agency</v>
      </c>
      <c r="C2" s="179"/>
      <c r="D2" s="179"/>
      <c r="E2" s="179"/>
      <c r="F2" s="179"/>
    </row>
    <row r="3" spans="1:7" ht="21" customHeight="1" x14ac:dyDescent="0.2">
      <c r="A3" s="4" t="s">
        <v>110</v>
      </c>
      <c r="B3" s="179" t="str">
        <f>'Summary and sign-off'!B3:F3</f>
        <v xml:space="preserve">Arthur Dave Gawn </v>
      </c>
      <c r="C3" s="179"/>
      <c r="D3" s="179"/>
      <c r="E3" s="179"/>
      <c r="F3" s="179"/>
    </row>
    <row r="4" spans="1:7" ht="21" customHeight="1" x14ac:dyDescent="0.2">
      <c r="A4" s="4" t="s">
        <v>111</v>
      </c>
      <c r="B4" s="179">
        <f>'Summary and sign-off'!B4:F4</f>
        <v>43647</v>
      </c>
      <c r="C4" s="179"/>
      <c r="D4" s="179"/>
      <c r="E4" s="179"/>
      <c r="F4" s="179"/>
    </row>
    <row r="5" spans="1:7" ht="21" customHeight="1" x14ac:dyDescent="0.2">
      <c r="A5" s="4" t="s">
        <v>112</v>
      </c>
      <c r="B5" s="179">
        <f>'Summary and sign-off'!B5:F5</f>
        <v>44012</v>
      </c>
      <c r="C5" s="179"/>
      <c r="D5" s="179"/>
      <c r="E5" s="179"/>
      <c r="F5" s="179"/>
    </row>
    <row r="6" spans="1:7" ht="21" customHeight="1" x14ac:dyDescent="0.2">
      <c r="A6" s="4" t="s">
        <v>154</v>
      </c>
      <c r="B6" s="174" t="s">
        <v>80</v>
      </c>
      <c r="C6" s="174"/>
      <c r="D6" s="174"/>
      <c r="E6" s="174"/>
      <c r="F6" s="174"/>
    </row>
    <row r="7" spans="1:7" ht="21" customHeight="1" x14ac:dyDescent="0.2">
      <c r="A7" s="4" t="s">
        <v>56</v>
      </c>
      <c r="B7" s="174" t="s">
        <v>83</v>
      </c>
      <c r="C7" s="174"/>
      <c r="D7" s="174"/>
      <c r="E7" s="174"/>
      <c r="F7" s="174"/>
    </row>
    <row r="8" spans="1:7" ht="36" customHeight="1" x14ac:dyDescent="0.2">
      <c r="A8" s="183" t="s">
        <v>155</v>
      </c>
      <c r="B8" s="183"/>
      <c r="C8" s="183"/>
      <c r="D8" s="183"/>
      <c r="E8" s="183"/>
      <c r="F8" s="183"/>
    </row>
    <row r="9" spans="1:7" ht="36" customHeight="1" x14ac:dyDescent="0.2">
      <c r="A9" s="191" t="s">
        <v>156</v>
      </c>
      <c r="B9" s="192"/>
      <c r="C9" s="192"/>
      <c r="D9" s="192"/>
      <c r="E9" s="192"/>
      <c r="F9" s="192"/>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ht="38.25" x14ac:dyDescent="0.2">
      <c r="A12" s="157">
        <v>43798</v>
      </c>
      <c r="B12" s="163" t="s">
        <v>260</v>
      </c>
      <c r="C12" s="164" t="s">
        <v>96</v>
      </c>
      <c r="D12" s="163" t="s">
        <v>259</v>
      </c>
      <c r="E12" s="165" t="s">
        <v>90</v>
      </c>
      <c r="F12" s="166" t="s">
        <v>262</v>
      </c>
    </row>
    <row r="13" spans="1:7" s="87" customFormat="1" ht="38.25" x14ac:dyDescent="0.2">
      <c r="A13" s="157">
        <v>43889</v>
      </c>
      <c r="B13" s="163" t="s">
        <v>261</v>
      </c>
      <c r="C13" s="164" t="s">
        <v>96</v>
      </c>
      <c r="D13" s="163" t="s">
        <v>259</v>
      </c>
      <c r="E13" s="165" t="s">
        <v>90</v>
      </c>
      <c r="F13" s="166" t="s">
        <v>262</v>
      </c>
    </row>
    <row r="14" spans="1:7" s="87" customFormat="1" hidden="1" x14ac:dyDescent="0.2">
      <c r="A14" s="133"/>
      <c r="B14" s="138"/>
      <c r="C14" s="140"/>
      <c r="D14" s="138"/>
      <c r="E14" s="141"/>
      <c r="F14" s="139"/>
    </row>
    <row r="15" spans="1:7" ht="34.5" customHeight="1" x14ac:dyDescent="0.2">
      <c r="A15" s="152" t="s">
        <v>162</v>
      </c>
      <c r="B15" s="153" t="s">
        <v>163</v>
      </c>
      <c r="C15" s="154">
        <f>C16+C17</f>
        <v>2</v>
      </c>
      <c r="D15" s="155" t="str">
        <f>IF(SUBTOTAL(3,C11:C14)=SUBTOTAL(103,C11:C14),'Summary and sign-off'!$A$48,'Summary and sign-off'!$A$49)</f>
        <v>Check - there are no hidden rows with data</v>
      </c>
      <c r="E15" s="180" t="str">
        <f>IF('Summary and sign-off'!F60='Summary and sign-off'!F54,'Summary and sign-off'!A52,'Summary and sign-off'!A50)</f>
        <v>Check - each entry provides sufficient information</v>
      </c>
      <c r="F15" s="180"/>
      <c r="G15" s="87"/>
    </row>
    <row r="16" spans="1:7" ht="25.5" customHeight="1" x14ac:dyDescent="0.25">
      <c r="A16" s="89"/>
      <c r="B16" s="90" t="s">
        <v>96</v>
      </c>
      <c r="C16" s="91">
        <f>COUNTIF(C11:C14,'Summary and sign-off'!A45)</f>
        <v>2</v>
      </c>
      <c r="D16" s="17"/>
      <c r="E16" s="18"/>
      <c r="F16" s="19"/>
    </row>
    <row r="17" spans="1:6" ht="25.5" customHeight="1" x14ac:dyDescent="0.25">
      <c r="A17" s="89"/>
      <c r="B17" s="90" t="s">
        <v>97</v>
      </c>
      <c r="C17" s="91">
        <f>COUNTIF(C11:C14,'Summary and sign-off'!A46)</f>
        <v>0</v>
      </c>
      <c r="D17" s="17"/>
      <c r="E17" s="18"/>
      <c r="F17" s="19"/>
    </row>
    <row r="18" spans="1:6" x14ac:dyDescent="0.2">
      <c r="A18" s="20"/>
      <c r="B18" s="21"/>
      <c r="C18" s="20"/>
      <c r="D18" s="22"/>
      <c r="E18" s="22"/>
      <c r="F18" s="20"/>
    </row>
    <row r="19" spans="1:6" x14ac:dyDescent="0.2">
      <c r="A19" s="21" t="s">
        <v>152</v>
      </c>
      <c r="B19" s="21"/>
      <c r="C19" s="21"/>
      <c r="D19" s="21"/>
      <c r="E19" s="21"/>
      <c r="F19" s="21"/>
    </row>
    <row r="20" spans="1:6" ht="12.6" customHeight="1" x14ac:dyDescent="0.2">
      <c r="A20" s="23" t="s">
        <v>131</v>
      </c>
      <c r="B20" s="20"/>
      <c r="C20" s="20"/>
      <c r="D20" s="20"/>
      <c r="E20" s="20"/>
      <c r="F20" s="24"/>
    </row>
    <row r="21" spans="1:6" x14ac:dyDescent="0.2">
      <c r="A21" s="23" t="s">
        <v>79</v>
      </c>
      <c r="B21" s="25"/>
      <c r="C21" s="26"/>
      <c r="D21" s="26"/>
      <c r="E21" s="26"/>
      <c r="F21" s="27"/>
    </row>
    <row r="22" spans="1:6" x14ac:dyDescent="0.2">
      <c r="A22" s="23" t="s">
        <v>164</v>
      </c>
      <c r="B22" s="28"/>
      <c r="C22" s="28"/>
      <c r="D22" s="28"/>
      <c r="E22" s="28"/>
      <c r="F22" s="28"/>
    </row>
    <row r="23" spans="1:6" ht="12.75" customHeight="1" x14ac:dyDescent="0.2">
      <c r="A23" s="23" t="s">
        <v>165</v>
      </c>
      <c r="B23" s="20"/>
      <c r="C23" s="20"/>
      <c r="D23" s="20"/>
      <c r="E23" s="20"/>
      <c r="F23" s="20"/>
    </row>
    <row r="24" spans="1:6" ht="12.95" customHeight="1" x14ac:dyDescent="0.2">
      <c r="A24" s="29" t="s">
        <v>166</v>
      </c>
      <c r="B24" s="30"/>
      <c r="C24" s="30"/>
      <c r="D24" s="30"/>
      <c r="E24" s="30"/>
      <c r="F24" s="30"/>
    </row>
    <row r="25" spans="1:6" x14ac:dyDescent="0.2">
      <c r="A25" s="31" t="s">
        <v>167</v>
      </c>
      <c r="B25" s="32"/>
      <c r="C25" s="27"/>
      <c r="D25" s="27"/>
      <c r="E25" s="27"/>
      <c r="F25" s="27"/>
    </row>
    <row r="26" spans="1:6" ht="12.75" customHeight="1" x14ac:dyDescent="0.2">
      <c r="A26" s="31" t="s">
        <v>146</v>
      </c>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29" spans="1:6" hidden="1" x14ac:dyDescent="0.2"/>
    <row r="30" spans="1:6" hidden="1" x14ac:dyDescent="0.2"/>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C11:C14</xm:sqref>
        </x14:dataValidation>
        <x14:dataValidation type="list" errorStyle="information" operator="greaterThan" allowBlank="1" showInputMessage="1" prompt="Provide specific $ value if possible">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Lee Harris [PRRA]</cp:lastModifiedBy>
  <cp:revision/>
  <cp:lastPrinted>2020-07-18T22:11:13Z</cp:lastPrinted>
  <dcterms:created xsi:type="dcterms:W3CDTF">2010-10-17T20:59:02Z</dcterms:created>
  <dcterms:modified xsi:type="dcterms:W3CDTF">2020-07-27T01:30:37Z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