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23040" windowHeight="9075"/>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expenses'!$A$1:$E$16</definedName>
    <definedName name="_xlnm.Print_Area" localSheetId="4">'Gifts and benefits'!$A$1:$F$18</definedName>
    <definedName name="_xlnm.Print_Area" localSheetId="2">Hospitality!$A$1:$E$17</definedName>
    <definedName name="_xlnm.Print_Area" localSheetId="0">'Summary and sign-off'!$A$1:$F$18</definedName>
    <definedName name="_xlnm.Print_Area" localSheetId="1">Travel!$A$1:$E$62</definedName>
  </definedNames>
  <calcPr calcId="145621"/>
</workbook>
</file>

<file path=xl/calcChain.xml><?xml version="1.0" encoding="utf-8"?>
<calcChain xmlns="http://schemas.openxmlformats.org/spreadsheetml/2006/main">
  <c r="B43" i="1" l="1"/>
  <c r="B46" i="1"/>
  <c r="B44" i="1"/>
  <c r="B42" i="1"/>
  <c r="B41" i="1"/>
  <c r="B40" i="1"/>
  <c r="B39" i="1"/>
  <c r="B37" i="1" l="1"/>
  <c r="B36" i="1"/>
  <c r="B34" i="1"/>
  <c r="B35" i="1"/>
  <c r="B33" i="1"/>
  <c r="B15" i="1"/>
  <c r="B13" i="1"/>
  <c r="B31" i="1"/>
  <c r="B30" i="1"/>
  <c r="B29" i="1"/>
  <c r="B28" i="1"/>
  <c r="B26" i="1"/>
  <c r="B22" i="1"/>
  <c r="B24" i="1"/>
  <c r="B23" i="1"/>
  <c r="B6" i="13" l="1"/>
  <c r="E54" i="13"/>
  <c r="C54" i="13"/>
  <c r="C17" i="4"/>
  <c r="C16" i="4"/>
  <c r="B54" i="13" l="1"/>
  <c r="B53" i="13"/>
  <c r="D53" i="13"/>
  <c r="B52" i="13"/>
  <c r="D52" i="13"/>
  <c r="D51" i="13"/>
  <c r="B51" i="13"/>
  <c r="D50" i="13"/>
  <c r="B50" i="13"/>
  <c r="D49" i="13"/>
  <c r="B49" i="13"/>
  <c r="B2" i="4"/>
  <c r="B3" i="4"/>
  <c r="B2" i="3"/>
  <c r="B3" i="3"/>
  <c r="B2" i="2"/>
  <c r="B3" i="2"/>
  <c r="B2" i="1"/>
  <c r="B3" i="1"/>
  <c r="F52" i="13" l="1"/>
  <c r="F54" i="13"/>
  <c r="F53" i="13"/>
  <c r="F51" i="13"/>
  <c r="F50" i="13"/>
  <c r="F49" i="13"/>
  <c r="C13" i="13"/>
  <c r="C12" i="13"/>
  <c r="C11" i="13"/>
  <c r="C16" i="13" l="1"/>
  <c r="C17" i="13"/>
  <c r="B5" i="4" l="1"/>
  <c r="B4" i="4"/>
  <c r="B5" i="3"/>
  <c r="B4" i="3"/>
  <c r="B5" i="2"/>
  <c r="B4" i="2"/>
  <c r="B5" i="1"/>
  <c r="B4" i="1"/>
  <c r="C15" i="13" l="1"/>
  <c r="F12" i="13" l="1"/>
  <c r="C15" i="4"/>
  <c r="F11" i="13" s="1"/>
  <c r="F13" i="13" l="1"/>
  <c r="B59" i="1"/>
  <c r="B17" i="13" s="1"/>
  <c r="B51" i="1"/>
  <c r="B16" i="13" s="1"/>
  <c r="B17" i="1"/>
  <c r="B15" i="13" s="1"/>
  <c r="B15" i="3" l="1"/>
  <c r="B13" i="13" s="1"/>
  <c r="B16" i="2"/>
  <c r="B12" i="13" s="1"/>
  <c r="B11" i="13" l="1"/>
  <c r="B61" i="1"/>
</calcChain>
</file>

<file path=xl/comments1.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20" authorId="0">
      <text>
        <r>
          <rPr>
            <sz val="9"/>
            <color indexed="81"/>
            <rFont val="Tahoma"/>
            <family val="2"/>
          </rPr>
          <t xml:space="preserve">
Insert additional rows as needed:
- 'right click' on a row number (left of screen)
- select 'Insert' (this will insert a row above it)
</t>
        </r>
      </text>
    </comment>
    <comment ref="A54"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<sst xmlns="http://schemas.openxmlformats.org/spreadsheetml/2006/main" count="204" uniqueCount="137">
  <si>
    <t>All Other Expenses</t>
  </si>
  <si>
    <t>Total travel expenses</t>
  </si>
  <si>
    <t xml:space="preserve">Organisation Name </t>
  </si>
  <si>
    <t>Chief Executive</t>
  </si>
  <si>
    <t>International, domestic and local travel expenses</t>
  </si>
  <si>
    <t>Chief Executive Expense Disclosure</t>
  </si>
  <si>
    <t>Hospitality</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</si>
  <si>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</si>
  <si>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</si>
  <si>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</si>
  <si>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</si>
  <si>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</si>
  <si>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</si>
  <si>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</si>
  <si>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</si>
  <si>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</si>
  <si>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</si>
  <si>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</si>
  <si>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</si>
  <si>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</si>
  <si>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</si>
  <si>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</si>
  <si>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</si>
  <si>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</si>
  <si>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</si>
  <si>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</si>
  <si>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</si>
  <si>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</si>
  <si>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</si>
  <si>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</si>
  <si>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This disclosure has been approved by the Chief Executive</t>
  </si>
  <si>
    <t>Figures include GST (where applicable)</t>
  </si>
  <si>
    <r>
      <t>GST inc / exc</t>
    </r>
    <r>
      <rPr>
        <b/>
        <sz val="10"/>
        <rFont val="Arial"/>
        <family val="2"/>
      </rPr>
      <t/>
    </r>
  </si>
  <si>
    <t>Not yet indicated</t>
  </si>
  <si>
    <t>Count</t>
  </si>
  <si>
    <t>GST inclusion inconsistent</t>
  </si>
  <si>
    <t>Location(s)</t>
  </si>
  <si>
    <t>Disclosure period start</t>
  </si>
  <si>
    <t>Disclosure period end</t>
  </si>
  <si>
    <t>Disclosure period start***</t>
  </si>
  <si>
    <t>Disclosure period end***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</si>
  <si>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</si>
  <si>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</si>
  <si>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</si>
  <si>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</si>
  <si>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</si>
  <si>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</si>
  <si>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</si>
  <si>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</si>
  <si>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</si>
  <si>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</si>
  <si>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</si>
  <si>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</si>
  <si>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</si>
  <si>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</si>
  <si>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</si>
  <si>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</si>
  <si>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</si>
  <si>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</si>
  <si>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</si>
  <si>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</si>
  <si>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</si>
  <si>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</si>
  <si>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</si>
  <si>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</si>
  <si>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</si>
  <si>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</si>
  <si>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</si>
  <si>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</si>
  <si>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</si>
  <si>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</si>
  <si>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</si>
  <si>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</si>
  <si>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</si>
  <si>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</si>
  <si>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</si>
  <si>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</si>
  <si>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</si>
  <si>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</si>
  <si>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</si>
  <si>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</si>
  <si>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</si>
  <si>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</si>
  <si>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</si>
  <si>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</si>
  <si>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</si>
  <si>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</si>
  <si>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</si>
  <si>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Subtotal - local travel</t>
  </si>
  <si>
    <t>Subtotal - international travel</t>
  </si>
  <si>
    <t>Subtotal - domestic travel</t>
  </si>
  <si>
    <t>Insert additional rows as needed: right click on a row number (left of screen) and select Insert - this will insert a row above selected row.</t>
  </si>
  <si>
    <t>Hospitality Offered to Third Parties*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</si>
  <si>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</si>
  <si>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</si>
  <si>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</si>
  <si>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</si>
  <si>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GST on values</t>
  </si>
  <si>
    <t>Department of Corrections</t>
  </si>
  <si>
    <t>Flights</t>
  </si>
  <si>
    <t>Accommodation</t>
  </si>
  <si>
    <t>Meals</t>
  </si>
  <si>
    <t>Brisbane, Australia</t>
  </si>
  <si>
    <t>Rachel Leota attending Corrective Services Administrators Conference</t>
  </si>
  <si>
    <t>04/12/08 - 06/12/18</t>
  </si>
  <si>
    <t>Rachel Leota</t>
  </si>
  <si>
    <t>Executive Leadership Team Regional Visit</t>
  </si>
  <si>
    <t>West Coast/Marlborough/Nelson</t>
  </si>
  <si>
    <t>Various</t>
  </si>
  <si>
    <t>Travel to Northland for Stakeholders visit with Minister Davis</t>
  </si>
  <si>
    <t>Northland</t>
  </si>
  <si>
    <t>Kaikohe</t>
  </si>
  <si>
    <t>Taxis</t>
  </si>
  <si>
    <t>Site Visits and Long Service Awards, Canterbury</t>
  </si>
  <si>
    <t>Car Rental</t>
  </si>
  <si>
    <t>Christchurch</t>
  </si>
  <si>
    <t>Mileage November</t>
  </si>
  <si>
    <t>Mileage</t>
  </si>
  <si>
    <t>CE Special Commendation Presentation, Auckland Prison &amp; Site Visits</t>
  </si>
  <si>
    <t>Auckland</t>
  </si>
  <si>
    <t>Palmerston North</t>
  </si>
  <si>
    <t>Opening of Miro Unit &amp; CE Special Commendation Presentation, Site visits</t>
  </si>
  <si>
    <t>Hamilton</t>
  </si>
  <si>
    <t>14-15 January 2019</t>
  </si>
  <si>
    <t>Canterbury</t>
  </si>
  <si>
    <t>Waikato</t>
  </si>
  <si>
    <t>Manawatu</t>
  </si>
  <si>
    <t>CE Special Commendation Presentation, Site visits, Meeting with Graham Lowe</t>
  </si>
  <si>
    <t>Mileage January</t>
  </si>
  <si>
    <t>Upper Hutt</t>
  </si>
  <si>
    <t xml:space="preserve">12/10/19 - 14/10/18 </t>
  </si>
  <si>
    <t>Rental Car</t>
  </si>
  <si>
    <t>No Information to disclose</t>
  </si>
  <si>
    <t>No information to disclose</t>
  </si>
  <si>
    <t>No information to be disclosed</t>
  </si>
  <si>
    <t>CE Special Commendation Presentation &amp; Site visits</t>
  </si>
  <si>
    <t>Approved by the Audit &amp; Risk Chairperson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</si>
</sst>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2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top/>
      <bottom style="thin">
        <color indexed="64"/>
      </bottom>
      <diagonal/>
    </border>
  </borders>
  <cellStyleXfs count="2">
    <xf numFmtId="0" fontId="0" fillId="0" borderId="0"/>
    <xf numFmtId="165" fontId="19" fillId="0" borderId="0" applyFont="0" applyFill="0" applyBorder="0" applyAlignment="0" applyProtection="0"/>
  </cellStyleXfs>
  <cellXfs count="16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10" xfId="0" applyNumberFormat="1" applyFont="1" applyFill="1" applyBorder="1" applyAlignment="1" applyProtection="1">
      <alignment vertical="center"/>
      <protection locked="0"/>
    </xf>
    <xf numFmtId="164" fontId="11" fillId="9" borderId="11" xfId="0" applyNumberFormat="1" applyFont="1" applyFill="1" applyBorder="1" applyAlignment="1" applyProtection="1">
      <alignment vertical="center" wrapText="1"/>
      <protection locked="0"/>
    </xf>
    <xf numFmtId="0" fontId="11" fillId="9" borderId="11" xfId="0" applyFont="1" applyFill="1" applyBorder="1" applyAlignment="1" applyProtection="1">
      <alignment vertical="center" wrapText="1"/>
      <protection locked="0"/>
    </xf>
    <xf numFmtId="0" fontId="11" fillId="9" borderId="12" xfId="0" applyFont="1" applyFill="1" applyBorder="1" applyAlignment="1" applyProtection="1">
      <alignment vertical="center" wrapText="1"/>
      <protection locked="0"/>
    </xf>
    <xf numFmtId="167" fontId="11" fillId="9" borderId="13" xfId="0" applyNumberFormat="1" applyFont="1" applyFill="1" applyBorder="1" applyAlignment="1" applyProtection="1">
      <alignment vertical="center"/>
      <protection locked="0"/>
    </xf>
    <xf numFmtId="0" fontId="11" fillId="9" borderId="14" xfId="0" applyFont="1" applyFill="1" applyBorder="1" applyAlignment="1" applyProtection="1">
      <alignment vertical="center" wrapText="1"/>
      <protection locked="0"/>
    </xf>
    <xf numFmtId="0" fontId="11" fillId="9" borderId="15" xfId="0" applyFont="1" applyFill="1" applyBorder="1" applyAlignment="1" applyProtection="1">
      <alignment vertical="center" wrapText="1"/>
      <protection locked="0"/>
    </xf>
    <xf numFmtId="0" fontId="11" fillId="9" borderId="4"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vertical="center" wrapText="1"/>
      <protection locked="0"/>
    </xf>
    <xf numFmtId="167" fontId="11" fillId="9" borderId="10" xfId="0" applyNumberFormat="1" applyFont="1" applyFill="1" applyBorder="1" applyAlignment="1" applyProtection="1">
      <alignment vertical="center" wrapText="1"/>
      <protection locked="0"/>
    </xf>
    <xf numFmtId="0" fontId="11" fillId="9" borderId="11" xfId="0" applyFont="1" applyFill="1" applyBorder="1" applyAlignment="1" applyProtection="1">
      <alignment horizontal="center" vertical="center" wrapText="1"/>
      <protection locked="0"/>
    </xf>
    <xf numFmtId="167" fontId="11" fillId="9" borderId="16" xfId="0" applyNumberFormat="1" applyFont="1" applyFill="1" applyBorder="1" applyAlignment="1" applyProtection="1">
      <alignment vertical="center"/>
      <protection locked="0"/>
    </xf>
    <xf numFmtId="164" fontId="11" fillId="9" borderId="17" xfId="0" applyNumberFormat="1" applyFont="1" applyFill="1" applyBorder="1" applyAlignment="1" applyProtection="1">
      <alignment vertical="center" wrapText="1"/>
      <protection locked="0"/>
    </xf>
    <xf numFmtId="0" fontId="11" fillId="9" borderId="17" xfId="0" applyFont="1" applyFill="1" applyBorder="1" applyAlignment="1" applyProtection="1">
      <alignment horizontal="center" vertical="center" wrapText="1"/>
      <protection locked="0"/>
    </xf>
    <xf numFmtId="0" fontId="11" fillId="9" borderId="17" xfId="0" applyFont="1" applyFill="1" applyBorder="1" applyAlignment="1" applyProtection="1">
      <alignment vertical="center" wrapText="1"/>
      <protection locked="0"/>
    </xf>
    <xf numFmtId="0" fontId="11" fillId="9" borderId="18" xfId="0" applyFont="1" applyFill="1" applyBorder="1" applyAlignment="1" applyProtection="1">
      <alignment vertical="center" wrapText="1"/>
      <protection locked="0"/>
    </xf>
    <xf numFmtId="14" fontId="11" fillId="9" borderId="4" xfId="0" applyNumberFormat="1" applyFont="1" applyFill="1" applyBorder="1" applyAlignment="1" applyProtection="1">
      <alignment horizontal="center" vertical="center" wrapText="1"/>
      <protection locked="0"/>
    </xf>
    <xf numFmtId="14" fontId="11" fillId="9" borderId="14" xfId="0" applyNumberFormat="1" applyFont="1" applyFill="1" applyBorder="1" applyAlignment="1" applyProtection="1">
      <alignment horizontal="center" vertical="center" wrapText="1"/>
      <protection locked="0"/>
    </xf>
    <xf numFmtId="164" fontId="11" fillId="9" borderId="14" xfId="0" applyNumberFormat="1" applyFont="1" applyFill="1" applyBorder="1" applyAlignment="1" applyProtection="1">
      <alignment vertical="center" wrapText="1"/>
      <protection locked="0"/>
    </xf>
    <xf numFmtId="167" fontId="11" fillId="9" borderId="19" xfId="0" applyNumberFormat="1" applyFont="1" applyFill="1" applyBorder="1" applyAlignment="1" applyProtection="1">
      <alignment vertical="center"/>
      <protection locked="0"/>
    </xf>
    <xf numFmtId="164" fontId="11" fillId="9" borderId="20" xfId="0" applyNumberFormat="1" applyFont="1" applyFill="1" applyBorder="1" applyAlignment="1" applyProtection="1">
      <alignment vertical="center" wrapText="1"/>
      <protection locked="0"/>
    </xf>
    <xf numFmtId="0" fontId="11" fillId="9" borderId="20" xfId="0" applyFont="1" applyFill="1" applyBorder="1" applyAlignment="1" applyProtection="1">
      <alignment horizontal="center" vertical="center" wrapText="1"/>
      <protection locked="0"/>
    </xf>
    <xf numFmtId="0" fontId="11" fillId="9" borderId="20" xfId="0" applyFont="1" applyFill="1" applyBorder="1" applyAlignment="1" applyProtection="1">
      <alignment vertical="center" wrapText="1"/>
      <protection locked="0"/>
    </xf>
    <xf numFmtId="0" fontId="11" fillId="9" borderId="21" xfId="0" applyFont="1" applyFill="1" applyBorder="1" applyAlignment="1" applyProtection="1">
      <alignment vertical="center" wrapText="1"/>
      <protection locked="0"/>
    </xf>
    <xf numFmtId="167" fontId="11" fillId="9" borderId="7" xfId="0" applyNumberFormat="1" applyFont="1" applyFill="1" applyBorder="1" applyAlignment="1" applyProtection="1">
      <alignment vertical="center"/>
      <protection locked="0"/>
    </xf>
    <xf numFmtId="0" fontId="11" fillId="9" borderId="8" xfId="0" applyFont="1" applyFill="1" applyBorder="1" applyAlignment="1" applyProtection="1">
      <alignment horizontal="center" vertical="center" wrapText="1"/>
      <protection locked="0"/>
    </xf>
    <xf numFmtId="0" fontId="0" fillId="0" borderId="22" xfId="0" applyBorder="1" applyAlignment="1" applyProtection="1">
      <alignment wrapText="1"/>
      <protection locked="0"/>
    </xf>
    <xf numFmtId="0" fontId="0" fillId="0" borderId="22" xfId="0" applyBorder="1" applyProtection="1">
      <protection locked="0"/>
    </xf>
    <xf numFmtId="14" fontId="11" fillId="9" borderId="20" xfId="0" applyNumberFormat="1"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1" t="s">
        <v>53</v>
      </c>
      <c r="B1" s="151"/>
      <c r="C1" s="151"/>
      <c r="D1" s="151"/>
      <c r="E1" s="151"/>
      <c r="F1" s="151"/>
      <c r="G1" s="38"/>
      <c r="H1" s="38"/>
      <c r="I1" s="38"/>
      <c r="J1" s="38"/>
      <c r="K1" s="38"/>
    </row>
    <row r="2" spans="1:11" ht="21" customHeight="1" x14ac:dyDescent="0.2">
      <c r="A2" s="4" t="s">
        <v>2</v>
      </c>
      <c r="B2" s="152" t="s">
        <v>98</v>
      </c>
      <c r="C2" s="152"/>
      <c r="D2" s="152"/>
      <c r="E2" s="152"/>
      <c r="F2" s="152"/>
      <c r="G2" s="38"/>
      <c r="H2" s="38"/>
      <c r="I2" s="38"/>
      <c r="J2" s="38"/>
      <c r="K2" s="38"/>
    </row>
    <row r="3" spans="1:11" ht="21" customHeight="1" x14ac:dyDescent="0.2">
      <c r="A3" s="4" t="s">
        <v>54</v>
      </c>
      <c r="B3" s="152" t="s">
        <v>105</v>
      </c>
      <c r="C3" s="152"/>
      <c r="D3" s="152"/>
      <c r="E3" s="152"/>
      <c r="F3" s="152"/>
      <c r="G3" s="38"/>
      <c r="H3" s="38"/>
      <c r="I3" s="38"/>
      <c r="J3" s="38"/>
      <c r="K3" s="38"/>
    </row>
    <row r="4" spans="1:11" ht="21" customHeight="1" x14ac:dyDescent="0.2">
      <c r="A4" s="4" t="s">
        <v>39</v>
      </c>
      <c r="B4" s="153">
        <v>43414</v>
      </c>
      <c r="C4" s="153"/>
      <c r="D4" s="153"/>
      <c r="E4" s="153"/>
      <c r="F4" s="153"/>
      <c r="G4" s="38"/>
      <c r="H4" s="38"/>
      <c r="I4" s="38"/>
      <c r="J4" s="38"/>
      <c r="K4" s="38"/>
    </row>
    <row r="5" spans="1:11" ht="21" customHeight="1" x14ac:dyDescent="0.2">
      <c r="A5" s="4" t="s">
        <v>40</v>
      </c>
      <c r="B5" s="153">
        <v>43499</v>
      </c>
      <c r="C5" s="153"/>
      <c r="D5" s="153"/>
      <c r="E5" s="153"/>
      <c r="F5" s="153"/>
      <c r="G5" s="38"/>
      <c r="H5" s="38"/>
      <c r="I5" s="38"/>
      <c r="J5" s="38"/>
      <c r="K5" s="38"/>
    </row>
    <row r="6" spans="1:11" ht="21" customHeight="1" x14ac:dyDescent="0.2">
      <c r="A6" s="4" t="s">
        <v>57</v>
      </c>
      <c r="B6" s="150" t="str">
        <f>IF(AND(Travel!B7&lt;&gt;A25,Hospitality!B7&lt;&gt;A25,'All other expenses'!B7&lt;&gt;A25,'Gifts and benefits'!B7&lt;&gt;A25),A26,IF(AND(Travel!B7=A25,Hospitality!B7=A25,'All other expenses'!B7=A25,'Gifts and benefits'!B7=A25),A28,A27))</f>
        <v>Data and totals checked on all sheets</v>
      </c>
      <c r="C6" s="150"/>
      <c r="D6" s="150"/>
      <c r="E6" s="150"/>
      <c r="F6" s="150"/>
      <c r="G6" s="30"/>
      <c r="H6" s="38"/>
      <c r="I6" s="38"/>
      <c r="J6" s="38"/>
      <c r="K6" s="38"/>
    </row>
    <row r="7" spans="1:11" ht="21" customHeight="1" x14ac:dyDescent="0.2">
      <c r="A7" s="4" t="s">
        <v>73</v>
      </c>
      <c r="B7" s="149" t="s">
        <v>30</v>
      </c>
      <c r="C7" s="149"/>
      <c r="D7" s="149"/>
      <c r="E7" s="149"/>
      <c r="F7" s="149"/>
      <c r="G7" s="30"/>
      <c r="H7" s="38"/>
      <c r="I7" s="38"/>
      <c r="J7" s="38"/>
      <c r="K7" s="38"/>
    </row>
    <row r="8" spans="1:11" ht="21" customHeight="1" x14ac:dyDescent="0.2">
      <c r="A8" s="4" t="s">
        <v>55</v>
      </c>
      <c r="B8" s="149" t="s">
        <v>136</v>
      </c>
      <c r="C8" s="149"/>
      <c r="D8" s="149"/>
      <c r="E8" s="149"/>
      <c r="F8" s="149"/>
      <c r="G8" s="30"/>
      <c r="H8" s="38"/>
      <c r="I8" s="38"/>
      <c r="J8" s="38"/>
      <c r="K8" s="38"/>
    </row>
    <row r="9" spans="1:11" ht="66.75" customHeight="1" x14ac:dyDescent="0.2">
      <c r="A9" s="148"/>
      <c r="B9" s="148"/>
      <c r="C9" s="148"/>
      <c r="D9" s="148"/>
      <c r="E9" s="148"/>
      <c r="F9" s="148"/>
      <c r="G9" s="30"/>
      <c r="H9" s="38"/>
      <c r="I9" s="38"/>
      <c r="J9" s="38"/>
      <c r="K9" s="38"/>
    </row>
    <row r="10" spans="1:11" s="118" customFormat="1" ht="36" customHeight="1" x14ac:dyDescent="0.2">
      <c r="A10" s="112" t="s">
        <v>26</v>
      </c>
      <c r="B10" s="113" t="s">
        <v>10</v>
      </c>
      <c r="C10" s="113" t="s">
        <v>32</v>
      </c>
      <c r="D10" s="114"/>
      <c r="E10" s="115" t="s">
        <v>25</v>
      </c>
      <c r="F10" s="116" t="s">
        <v>34</v>
      </c>
      <c r="G10" s="117"/>
      <c r="H10" s="117"/>
      <c r="I10" s="117"/>
      <c r="J10" s="117"/>
      <c r="K10" s="117"/>
    </row>
    <row r="11" spans="1:11" ht="27.75" customHeight="1" x14ac:dyDescent="0.2">
      <c r="A11" s="11" t="s">
        <v>43</v>
      </c>
      <c r="B11" s="67">
        <f>B15+B16+B17</f>
        <v>7690.75</v>
      </c>
      <c r="C11" s="74" t="str">
        <f>IF(Travel!B6="",A29,Travel!B6)</f>
        <v>Figures exclude GST</v>
      </c>
      <c r="D11" s="8"/>
      <c r="E11" s="11" t="s">
        <v>50</v>
      </c>
      <c r="F11" s="45">
        <f>'Gifts and benefits'!C15</f>
        <v>0</v>
      </c>
      <c r="G11" s="39"/>
      <c r="H11" s="39"/>
      <c r="I11" s="39"/>
      <c r="J11" s="39"/>
      <c r="K11" s="39"/>
    </row>
    <row r="12" spans="1:11" ht="27.75" customHeight="1" x14ac:dyDescent="0.2">
      <c r="A12" s="11" t="s">
        <v>6</v>
      </c>
      <c r="B12" s="67">
        <f>Hospitality!B16</f>
        <v>0</v>
      </c>
      <c r="C12" s="74" t="str">
        <f>IF(Hospitality!B6="",A29,Hospitality!B6)</f>
        <v>Not yet indicated</v>
      </c>
      <c r="D12" s="8"/>
      <c r="E12" s="11" t="s">
        <v>51</v>
      </c>
      <c r="F12" s="45">
        <f>'Gifts and benefits'!C16</f>
        <v>0</v>
      </c>
      <c r="G12" s="39"/>
      <c r="H12" s="39"/>
      <c r="I12" s="39"/>
      <c r="J12" s="39"/>
      <c r="K12" s="39"/>
    </row>
    <row r="13" spans="1:11" ht="27.75" customHeight="1" x14ac:dyDescent="0.2">
      <c r="A13" s="11" t="s">
        <v>9</v>
      </c>
      <c r="B13" s="67">
        <f>'All other expenses'!B15</f>
        <v>0</v>
      </c>
      <c r="C13" s="74" t="str">
        <f>IF('All other expenses'!B6="",A29,'All other expenses'!B6)</f>
        <v>Not yet indicated</v>
      </c>
      <c r="D13" s="8"/>
      <c r="E13" s="11" t="s">
        <v>52</v>
      </c>
      <c r="F13" s="45">
        <f>'Gifts and benefits'!C17</f>
        <v>0</v>
      </c>
      <c r="G13" s="38"/>
      <c r="H13" s="38"/>
      <c r="I13" s="38"/>
      <c r="J13" s="38"/>
      <c r="K13" s="38"/>
    </row>
    <row r="14" spans="1:11" ht="12.75" customHeight="1" x14ac:dyDescent="0.2">
      <c r="A14" s="10"/>
      <c r="B14" s="68"/>
      <c r="C14" s="75"/>
      <c r="D14" s="46"/>
      <c r="E14" s="8"/>
      <c r="F14" s="47"/>
      <c r="G14" s="27"/>
      <c r="H14" s="27"/>
      <c r="I14" s="27"/>
      <c r="J14" s="27"/>
      <c r="K14" s="27"/>
    </row>
    <row r="15" spans="1:11" ht="27.75" customHeight="1" x14ac:dyDescent="0.2">
      <c r="A15" s="12" t="s">
        <v>23</v>
      </c>
      <c r="B15" s="69">
        <f>Travel!B17</f>
        <v>2896.67</v>
      </c>
      <c r="C15" s="76" t="str">
        <f>C11</f>
        <v>Figures exclude GST</v>
      </c>
      <c r="D15" s="8"/>
      <c r="E15" s="8"/>
      <c r="F15" s="47"/>
      <c r="G15" s="38"/>
      <c r="H15" s="38"/>
      <c r="I15" s="38"/>
      <c r="J15" s="38"/>
      <c r="K15" s="38"/>
    </row>
    <row r="16" spans="1:11" ht="27.75" customHeight="1" x14ac:dyDescent="0.2">
      <c r="A16" s="12" t="s">
        <v>47</v>
      </c>
      <c r="B16" s="69">
        <f>Travel!B51</f>
        <v>4794.08</v>
      </c>
      <c r="C16" s="76" t="str">
        <f>C11</f>
        <v>Figures exclude GST</v>
      </c>
      <c r="D16" s="48"/>
      <c r="E16" s="8"/>
      <c r="F16" s="49"/>
      <c r="G16" s="38"/>
      <c r="H16" s="38"/>
      <c r="I16" s="38"/>
      <c r="J16" s="38"/>
      <c r="K16" s="38"/>
    </row>
    <row r="17" spans="1:11" ht="27.75" customHeight="1" x14ac:dyDescent="0.2">
      <c r="A17" s="12" t="s">
        <v>24</v>
      </c>
      <c r="B17" s="69">
        <f>Travel!B59</f>
        <v>0</v>
      </c>
      <c r="C17" s="76" t="str">
        <f>C11</f>
        <v>Figures exclude GST</v>
      </c>
      <c r="D17" s="8"/>
      <c r="E17" s="8"/>
      <c r="F17" s="49"/>
      <c r="G17" s="38"/>
      <c r="H17" s="38"/>
      <c r="I17" s="38"/>
      <c r="J17" s="38"/>
      <c r="K17" s="38"/>
    </row>
    <row r="18" spans="1:11" ht="27.75" customHeight="1" x14ac:dyDescent="0.2">
      <c r="A18" s="28"/>
      <c r="B18" s="24"/>
      <c r="C18" s="28"/>
      <c r="D18" s="7"/>
      <c r="E18" s="7"/>
      <c r="F18" s="50"/>
      <c r="G18" s="51"/>
      <c r="H18" s="51"/>
      <c r="I18" s="51"/>
      <c r="J18" s="51"/>
      <c r="K18" s="51"/>
    </row>
    <row r="19" spans="1:11" x14ac:dyDescent="0.2">
      <c r="A19" s="35"/>
      <c r="B19" s="28"/>
      <c r="C19" s="28"/>
      <c r="D19" s="28"/>
      <c r="E19" s="28"/>
      <c r="F19" s="38"/>
      <c r="G19" s="38"/>
      <c r="H19" s="38"/>
      <c r="I19" s="38"/>
      <c r="J19" s="38"/>
      <c r="K19" s="38"/>
    </row>
    <row r="20" spans="1:11" hidden="1" x14ac:dyDescent="0.2">
      <c r="A20" s="15" t="s">
        <v>81</v>
      </c>
      <c r="B20" s="16"/>
      <c r="C20" s="16"/>
      <c r="D20" s="16"/>
      <c r="E20" s="16"/>
      <c r="F20" s="16"/>
      <c r="G20" s="38"/>
      <c r="H20" s="38"/>
      <c r="I20" s="38"/>
      <c r="J20" s="38"/>
      <c r="K20" s="38"/>
    </row>
    <row r="21" spans="1:11" ht="12.75" hidden="1" customHeight="1" x14ac:dyDescent="0.2">
      <c r="A21" s="14" t="s">
        <v>91</v>
      </c>
      <c r="B21" s="6"/>
      <c r="C21" s="6"/>
      <c r="D21" s="14"/>
      <c r="E21" s="14"/>
      <c r="F21" s="14"/>
      <c r="G21" s="38"/>
      <c r="H21" s="38"/>
      <c r="I21" s="38"/>
      <c r="J21" s="38"/>
      <c r="K21" s="38"/>
    </row>
    <row r="22" spans="1:11" hidden="1" x14ac:dyDescent="0.2">
      <c r="A22" s="13" t="s">
        <v>31</v>
      </c>
      <c r="B22" s="13"/>
      <c r="C22" s="13"/>
      <c r="D22" s="13"/>
      <c r="E22" s="13"/>
      <c r="F22" s="13"/>
      <c r="G22" s="38"/>
      <c r="H22" s="38"/>
      <c r="I22" s="38"/>
      <c r="J22" s="38"/>
      <c r="K22" s="38"/>
    </row>
    <row r="23" spans="1:11" hidden="1" x14ac:dyDescent="0.2">
      <c r="A23" s="13" t="s">
        <v>7</v>
      </c>
      <c r="B23" s="13"/>
      <c r="C23" s="13"/>
      <c r="D23" s="13"/>
      <c r="E23" s="13"/>
      <c r="F23" s="13"/>
      <c r="G23" s="38"/>
      <c r="H23" s="38"/>
      <c r="I23" s="38"/>
      <c r="J23" s="38"/>
      <c r="K23" s="38"/>
    </row>
    <row r="24" spans="1:11" hidden="1" x14ac:dyDescent="0.2">
      <c r="A24" s="14" t="s">
        <v>67</v>
      </c>
      <c r="B24" s="14"/>
      <c r="C24" s="14"/>
      <c r="D24" s="14"/>
      <c r="E24" s="14"/>
      <c r="F24" s="14"/>
      <c r="G24" s="38"/>
      <c r="H24" s="38"/>
      <c r="I24" s="38"/>
      <c r="J24" s="38"/>
      <c r="K24" s="38"/>
    </row>
    <row r="25" spans="1:11" hidden="1" x14ac:dyDescent="0.2">
      <c r="A25" s="14" t="s">
        <v>68</v>
      </c>
      <c r="B25" s="14"/>
      <c r="C25" s="14"/>
      <c r="D25" s="14"/>
      <c r="E25" s="14"/>
      <c r="F25" s="14"/>
      <c r="G25" s="38"/>
      <c r="H25" s="38"/>
      <c r="I25" s="38"/>
      <c r="J25" s="38"/>
      <c r="K25" s="38"/>
    </row>
    <row r="26" spans="1:11" hidden="1" x14ac:dyDescent="0.2">
      <c r="A26" s="13" t="s">
        <v>59</v>
      </c>
      <c r="B26" s="13"/>
      <c r="C26" s="13"/>
      <c r="D26" s="13"/>
      <c r="E26" s="13"/>
      <c r="F26" s="13"/>
      <c r="G26" s="38"/>
      <c r="H26" s="38"/>
      <c r="I26" s="38"/>
      <c r="J26" s="38"/>
      <c r="K26" s="38"/>
    </row>
    <row r="27" spans="1:11" hidden="1" x14ac:dyDescent="0.2">
      <c r="A27" s="13" t="s">
        <v>60</v>
      </c>
      <c r="B27" s="13"/>
      <c r="C27" s="13"/>
      <c r="D27" s="13"/>
      <c r="E27" s="13"/>
      <c r="F27" s="13"/>
      <c r="G27" s="38"/>
      <c r="H27" s="38"/>
      <c r="I27" s="38"/>
      <c r="J27" s="38"/>
      <c r="K27" s="38"/>
    </row>
    <row r="28" spans="1:11" hidden="1" x14ac:dyDescent="0.2">
      <c r="A28" s="13" t="s">
        <v>58</v>
      </c>
      <c r="B28" s="13"/>
      <c r="C28" s="13"/>
      <c r="D28" s="13"/>
      <c r="E28" s="13"/>
      <c r="F28" s="13"/>
      <c r="G28" s="38"/>
      <c r="H28" s="38"/>
      <c r="I28" s="38"/>
      <c r="J28" s="38"/>
      <c r="K28" s="38"/>
    </row>
    <row r="29" spans="1:11" hidden="1" x14ac:dyDescent="0.2">
      <c r="A29" s="14" t="s">
        <v>33</v>
      </c>
      <c r="B29" s="14"/>
      <c r="C29" s="14"/>
      <c r="D29" s="14"/>
      <c r="E29" s="14"/>
      <c r="F29" s="14"/>
      <c r="G29" s="38"/>
      <c r="H29" s="38"/>
      <c r="I29" s="38"/>
      <c r="J29" s="38"/>
      <c r="K29" s="38"/>
    </row>
    <row r="30" spans="1:11" hidden="1" x14ac:dyDescent="0.2">
      <c r="A30" s="14" t="s">
        <v>35</v>
      </c>
      <c r="B30" s="14"/>
      <c r="C30" s="14"/>
      <c r="D30" s="14"/>
      <c r="E30" s="14"/>
      <c r="F30" s="14"/>
      <c r="G30" s="38"/>
      <c r="H30" s="38"/>
      <c r="I30" s="38"/>
      <c r="J30" s="38"/>
      <c r="K30" s="38"/>
    </row>
    <row r="31" spans="1:11" hidden="1" x14ac:dyDescent="0.2">
      <c r="A31" s="72" t="s">
        <v>49</v>
      </c>
      <c r="B31" s="71"/>
      <c r="C31" s="71"/>
      <c r="D31" s="71"/>
      <c r="E31" s="71"/>
      <c r="F31" s="71"/>
      <c r="G31" s="38"/>
      <c r="H31" s="38"/>
      <c r="I31" s="38"/>
      <c r="J31" s="38"/>
      <c r="K31" s="38"/>
    </row>
    <row r="32" spans="1:11" hidden="1" x14ac:dyDescent="0.2">
      <c r="A32" s="72" t="s">
        <v>30</v>
      </c>
      <c r="B32" s="71"/>
      <c r="C32" s="71"/>
      <c r="D32" s="71"/>
      <c r="E32" s="71"/>
      <c r="F32" s="71"/>
      <c r="G32" s="38"/>
      <c r="H32" s="38"/>
      <c r="I32" s="38"/>
      <c r="J32" s="38"/>
      <c r="K32" s="38"/>
    </row>
    <row r="33" spans="1:11" hidden="1" x14ac:dyDescent="0.2">
      <c r="A33" s="52" t="s">
        <v>16</v>
      </c>
      <c r="B33" s="5"/>
      <c r="C33" s="5"/>
      <c r="D33" s="5"/>
      <c r="E33" s="5"/>
      <c r="F33" s="5"/>
      <c r="G33" s="38"/>
      <c r="H33" s="38"/>
      <c r="I33" s="38"/>
      <c r="J33" s="38"/>
      <c r="K33" s="38"/>
    </row>
    <row r="34" spans="1:11" hidden="1" x14ac:dyDescent="0.2">
      <c r="A34" s="53" t="s">
        <v>17</v>
      </c>
      <c r="B34" s="5"/>
      <c r="C34" s="5"/>
      <c r="D34" s="5"/>
      <c r="E34" s="5"/>
      <c r="F34" s="5"/>
      <c r="G34" s="38"/>
      <c r="H34" s="38"/>
      <c r="I34" s="38"/>
      <c r="J34" s="38"/>
      <c r="K34" s="38"/>
    </row>
    <row r="35" spans="1:11" hidden="1" x14ac:dyDescent="0.2">
      <c r="A35" s="53" t="s">
        <v>19</v>
      </c>
      <c r="B35" s="5"/>
      <c r="C35" s="5"/>
      <c r="D35" s="5"/>
      <c r="E35" s="5"/>
      <c r="F35" s="5"/>
      <c r="G35" s="38"/>
      <c r="H35" s="38"/>
      <c r="I35" s="38"/>
      <c r="J35" s="38"/>
      <c r="K35" s="38"/>
    </row>
    <row r="36" spans="1:11" hidden="1" x14ac:dyDescent="0.2">
      <c r="A36" s="53" t="s">
        <v>18</v>
      </c>
      <c r="B36" s="5"/>
      <c r="C36" s="5"/>
      <c r="D36" s="5"/>
      <c r="E36" s="5"/>
      <c r="F36" s="5"/>
      <c r="G36" s="38"/>
      <c r="H36" s="38"/>
      <c r="I36" s="38"/>
      <c r="J36" s="38"/>
      <c r="K36" s="38"/>
    </row>
    <row r="37" spans="1:11" hidden="1" x14ac:dyDescent="0.2">
      <c r="A37" s="53" t="s">
        <v>20</v>
      </c>
      <c r="B37" s="5"/>
      <c r="C37" s="5"/>
      <c r="D37" s="5"/>
      <c r="E37" s="5"/>
      <c r="F37" s="5"/>
      <c r="G37" s="38"/>
      <c r="H37" s="38"/>
      <c r="I37" s="38"/>
      <c r="J37" s="38"/>
      <c r="K37" s="38"/>
    </row>
    <row r="38" spans="1:11" hidden="1" x14ac:dyDescent="0.2">
      <c r="A38" s="53" t="s">
        <v>21</v>
      </c>
      <c r="B38" s="5"/>
      <c r="C38" s="5"/>
      <c r="D38" s="5"/>
      <c r="E38" s="5"/>
      <c r="F38" s="5"/>
      <c r="G38" s="38"/>
      <c r="H38" s="38"/>
      <c r="I38" s="38"/>
      <c r="J38" s="38"/>
      <c r="K38" s="38"/>
    </row>
    <row r="39" spans="1:11" hidden="1" x14ac:dyDescent="0.2">
      <c r="A39" s="73" t="s">
        <v>15</v>
      </c>
      <c r="B39" s="71"/>
      <c r="C39" s="71"/>
      <c r="D39" s="71"/>
      <c r="E39" s="71"/>
      <c r="F39" s="71"/>
      <c r="G39" s="38"/>
      <c r="H39" s="38"/>
      <c r="I39" s="38"/>
      <c r="J39" s="38"/>
      <c r="K39" s="38"/>
    </row>
    <row r="40" spans="1:11" hidden="1" x14ac:dyDescent="0.2">
      <c r="A40" s="71" t="s">
        <v>13</v>
      </c>
      <c r="B40" s="71"/>
      <c r="C40" s="71"/>
      <c r="D40" s="71"/>
      <c r="E40" s="71"/>
      <c r="F40" s="71"/>
      <c r="G40" s="38"/>
      <c r="H40" s="38"/>
      <c r="I40" s="38"/>
      <c r="J40" s="38"/>
      <c r="K40" s="38"/>
    </row>
    <row r="41" spans="1:11" hidden="1" x14ac:dyDescent="0.2">
      <c r="A41" s="54">
        <v>-20000</v>
      </c>
      <c r="B41" s="5"/>
      <c r="C41" s="5"/>
      <c r="D41" s="5"/>
      <c r="E41" s="5"/>
      <c r="F41" s="5"/>
      <c r="G41" s="38"/>
      <c r="H41" s="38"/>
      <c r="I41" s="38"/>
      <c r="J41" s="38"/>
      <c r="K41" s="38"/>
    </row>
    <row r="42" spans="1:11" ht="25.5" hidden="1" x14ac:dyDescent="0.2">
      <c r="A42" s="106" t="s">
        <v>78</v>
      </c>
      <c r="B42" s="71"/>
      <c r="C42" s="71"/>
      <c r="D42" s="71"/>
      <c r="E42" s="71"/>
      <c r="F42" s="71"/>
      <c r="G42" s="38"/>
      <c r="H42" s="38"/>
      <c r="I42" s="38"/>
      <c r="J42" s="38"/>
      <c r="K42" s="38"/>
    </row>
    <row r="43" spans="1:11" ht="25.5" hidden="1" x14ac:dyDescent="0.2">
      <c r="A43" s="106" t="s">
        <v>77</v>
      </c>
      <c r="B43" s="71"/>
      <c r="C43" s="71"/>
      <c r="D43" s="71"/>
      <c r="E43" s="71"/>
      <c r="F43" s="71"/>
      <c r="G43" s="38"/>
      <c r="H43" s="38"/>
      <c r="I43" s="38"/>
      <c r="J43" s="38"/>
      <c r="K43" s="38"/>
    </row>
    <row r="44" spans="1:11" ht="25.5" hidden="1" x14ac:dyDescent="0.2">
      <c r="A44" s="107" t="s">
        <v>79</v>
      </c>
      <c r="B44" s="5"/>
      <c r="C44" s="5"/>
      <c r="D44" s="5"/>
      <c r="E44" s="5"/>
      <c r="F44" s="5"/>
      <c r="G44" s="38"/>
      <c r="H44" s="38"/>
      <c r="I44" s="38"/>
      <c r="J44" s="38"/>
      <c r="K44" s="38"/>
    </row>
    <row r="45" spans="1:11" ht="25.5" hidden="1" x14ac:dyDescent="0.2">
      <c r="A45" s="107" t="s">
        <v>65</v>
      </c>
      <c r="B45" s="5"/>
      <c r="C45" s="5"/>
      <c r="D45" s="5"/>
      <c r="E45" s="5"/>
      <c r="F45" s="5"/>
      <c r="G45" s="38"/>
      <c r="H45" s="38"/>
      <c r="I45" s="38"/>
      <c r="J45" s="38"/>
      <c r="K45" s="38"/>
    </row>
    <row r="46" spans="1:11" ht="38.25" hidden="1" x14ac:dyDescent="0.2">
      <c r="A46" s="107" t="s">
        <v>66</v>
      </c>
      <c r="B46" s="97"/>
      <c r="C46" s="97"/>
      <c r="D46" s="105"/>
      <c r="E46" s="55"/>
      <c r="F46" s="55"/>
      <c r="G46" s="38"/>
      <c r="H46" s="38"/>
      <c r="I46" s="38"/>
      <c r="J46" s="38"/>
      <c r="K46" s="38"/>
    </row>
    <row r="47" spans="1:11" hidden="1" x14ac:dyDescent="0.2">
      <c r="A47" s="102" t="s">
        <v>69</v>
      </c>
      <c r="B47" s="103"/>
      <c r="C47" s="103"/>
      <c r="D47" s="96"/>
      <c r="E47" s="56"/>
      <c r="F47" s="56" t="b">
        <v>1</v>
      </c>
      <c r="G47" s="38"/>
      <c r="H47" s="38"/>
      <c r="I47" s="38"/>
      <c r="J47" s="38"/>
      <c r="K47" s="38"/>
    </row>
    <row r="48" spans="1:11" hidden="1" x14ac:dyDescent="0.2">
      <c r="A48" s="104" t="s">
        <v>80</v>
      </c>
      <c r="B48" s="102"/>
      <c r="C48" s="102"/>
      <c r="D48" s="102"/>
      <c r="E48" s="56"/>
      <c r="F48" s="56" t="b">
        <v>0</v>
      </c>
      <c r="G48" s="38"/>
      <c r="H48" s="38"/>
      <c r="I48" s="38"/>
      <c r="J48" s="38"/>
      <c r="K48" s="38"/>
    </row>
    <row r="49" spans="1:11" hidden="1" x14ac:dyDescent="0.2">
      <c r="A49" s="108"/>
      <c r="B49" s="98">
        <f>COUNT(Travel!B12:B16)</f>
        <v>3</v>
      </c>
      <c r="C49" s="98"/>
      <c r="D49" s="98">
        <f>COUNTIF(Travel!D12:D16,"*")</f>
        <v>3</v>
      </c>
      <c r="E49" s="99"/>
      <c r="F49" s="99" t="b">
        <f>MIN(B49,D49)=MAX(B49,D49)</f>
        <v>1</v>
      </c>
      <c r="G49" s="38"/>
      <c r="H49" s="38"/>
      <c r="I49" s="38"/>
      <c r="J49" s="38"/>
      <c r="K49" s="38"/>
    </row>
    <row r="50" spans="1:11" hidden="1" x14ac:dyDescent="0.2">
      <c r="A50" s="108" t="s">
        <v>64</v>
      </c>
      <c r="B50" s="98">
        <f>COUNT(Travel!B21:B50)</f>
        <v>25</v>
      </c>
      <c r="C50" s="98"/>
      <c r="D50" s="98">
        <f>COUNTIF(Travel!D21:D50,"*")</f>
        <v>25</v>
      </c>
      <c r="E50" s="99"/>
      <c r="F50" s="99" t="b">
        <f>MIN(B50,D50)=MAX(B50,D50)</f>
        <v>1</v>
      </c>
    </row>
    <row r="51" spans="1:11" hidden="1" x14ac:dyDescent="0.2">
      <c r="A51" s="109"/>
      <c r="B51" s="98">
        <f>COUNT(Travel!B55:B58)</f>
        <v>0</v>
      </c>
      <c r="C51" s="98"/>
      <c r="D51" s="98">
        <f>COUNTIF(Travel!D55:D58,"*")</f>
        <v>0</v>
      </c>
      <c r="E51" s="99"/>
      <c r="F51" s="99" t="b">
        <f>MIN(B51,D51)=MAX(B51,D51)</f>
        <v>1</v>
      </c>
    </row>
    <row r="52" spans="1:11" hidden="1" x14ac:dyDescent="0.2">
      <c r="A52" s="110" t="s">
        <v>62</v>
      </c>
      <c r="B52" s="100">
        <f>COUNT(Hospitality!B11:B15)</f>
        <v>0</v>
      </c>
      <c r="C52" s="100"/>
      <c r="D52" s="100">
        <f>COUNTIF(Hospitality!D11:D15,"*")</f>
        <v>0</v>
      </c>
      <c r="E52" s="101"/>
      <c r="F52" s="101" t="b">
        <f>MIN(B52,D52)=MAX(B52,D52)</f>
        <v>1</v>
      </c>
    </row>
    <row r="53" spans="1:11" hidden="1" x14ac:dyDescent="0.2">
      <c r="A53" s="111" t="s">
        <v>63</v>
      </c>
      <c r="B53" s="99">
        <f>COUNT('All other expenses'!B11:B14)</f>
        <v>0</v>
      </c>
      <c r="C53" s="99"/>
      <c r="D53" s="99">
        <f>COUNTIF('All other expenses'!D11:D14,"*")</f>
        <v>0</v>
      </c>
      <c r="E53" s="99"/>
      <c r="F53" s="99" t="b">
        <f>MIN(B53,D53)=MAX(B53,D53)</f>
        <v>1</v>
      </c>
    </row>
    <row r="54" spans="1:11" hidden="1" x14ac:dyDescent="0.2">
      <c r="A54" s="110" t="s">
        <v>61</v>
      </c>
      <c r="B54" s="100">
        <f>COUNTIF('Gifts and benefits'!B11:B14,"*")</f>
        <v>1</v>
      </c>
      <c r="C54" s="100">
        <f>COUNTIF('Gifts and benefits'!C11:C14,"*")</f>
        <v>0</v>
      </c>
      <c r="D54" s="100"/>
      <c r="E54" s="100">
        <f>COUNTA('Gifts and benefits'!E11:E14)</f>
        <v>0</v>
      </c>
      <c r="F54" s="101" t="b">
        <f>MIN(B54,C54,E54)=MAX(B54,C54,E54)</f>
        <v>0</v>
      </c>
    </row>
    <row r="55" spans="1:11" x14ac:dyDescent="0.2"/>
    <row r="56" spans="1:11" hidden="1" x14ac:dyDescent="0.2"/>
    <row r="57" spans="1:11" hidden="1" x14ac:dyDescent="0.2"/>
    <row r="58" spans="1:11" hidden="1" x14ac:dyDescent="0.2"/>
    <row r="59" spans="1:11" hidden="1" x14ac:dyDescent="0.2"/>
    <row r="60" spans="1:11" hidden="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x14ac:dyDescent="0.2"/>
    <row r="73" x14ac:dyDescent="0.2"/>
    <row r="74" x14ac:dyDescent="0.2"/>
    <row r="75" x14ac:dyDescent="0.2"/>
    <row r="76"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$A$31:$A$32</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09"/>
  <sheetViews>
    <sheetView zoomScaleNormal="100" workbookViewId="0">
      <selection activeCell="C43" sqref="C43"/>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51" t="s">
        <v>5</v>
      </c>
      <c r="B1" s="151"/>
      <c r="C1" s="151"/>
      <c r="D1" s="151"/>
      <c r="E1" s="151"/>
      <c r="F1" s="38"/>
    </row>
    <row r="2" spans="1:6" ht="21" customHeight="1" x14ac:dyDescent="0.2">
      <c r="A2" s="4" t="s">
        <v>2</v>
      </c>
      <c r="B2" s="154" t="str">
        <f>'Summary and sign-off'!B2:F2</f>
        <v>Department of Corrections</v>
      </c>
      <c r="C2" s="154"/>
      <c r="D2" s="154"/>
      <c r="E2" s="154"/>
      <c r="F2" s="38"/>
    </row>
    <row r="3" spans="1:6" ht="21" customHeight="1" x14ac:dyDescent="0.2">
      <c r="A3" s="4" t="s">
        <v>3</v>
      </c>
      <c r="B3" s="154" t="str">
        <f>'Summary and sign-off'!B3:F3</f>
        <v>Rachel Leota</v>
      </c>
      <c r="C3" s="154"/>
      <c r="D3" s="154"/>
      <c r="E3" s="154"/>
      <c r="F3" s="38"/>
    </row>
    <row r="4" spans="1:6" ht="21" customHeight="1" x14ac:dyDescent="0.2">
      <c r="A4" s="4" t="s">
        <v>37</v>
      </c>
      <c r="B4" s="154">
        <f>'Summary and sign-off'!B4:F4</f>
        <v>43414</v>
      </c>
      <c r="C4" s="154"/>
      <c r="D4" s="154"/>
      <c r="E4" s="154"/>
      <c r="F4" s="38"/>
    </row>
    <row r="5" spans="1:6" ht="21" customHeight="1" x14ac:dyDescent="0.2">
      <c r="A5" s="4" t="s">
        <v>38</v>
      </c>
      <c r="B5" s="154">
        <f>'Summary and sign-off'!B5:F5</f>
        <v>43499</v>
      </c>
      <c r="C5" s="154"/>
      <c r="D5" s="154"/>
      <c r="E5" s="154"/>
      <c r="F5" s="38"/>
    </row>
    <row r="6" spans="1:6" ht="21" customHeight="1" x14ac:dyDescent="0.2">
      <c r="A6" s="4" t="s">
        <v>8</v>
      </c>
      <c r="B6" s="149" t="s">
        <v>7</v>
      </c>
      <c r="C6" s="149"/>
      <c r="D6" s="149"/>
      <c r="E6" s="149"/>
      <c r="F6" s="38"/>
    </row>
    <row r="7" spans="1:6" ht="21" customHeight="1" x14ac:dyDescent="0.2">
      <c r="A7" s="4" t="s">
        <v>57</v>
      </c>
      <c r="B7" s="149" t="s">
        <v>68</v>
      </c>
      <c r="C7" s="149"/>
      <c r="D7" s="149"/>
      <c r="E7" s="149"/>
      <c r="F7" s="38"/>
    </row>
    <row r="8" spans="1:6" ht="36" customHeight="1" x14ac:dyDescent="0.2">
      <c r="A8" s="157" t="s">
        <v>4</v>
      </c>
      <c r="B8" s="158"/>
      <c r="C8" s="158"/>
      <c r="D8" s="158"/>
      <c r="E8" s="158"/>
      <c r="F8" s="24"/>
    </row>
    <row r="9" spans="1:6" ht="36" customHeight="1" x14ac:dyDescent="0.2">
      <c r="A9" s="159" t="s">
        <v>82</v>
      </c>
      <c r="B9" s="160"/>
      <c r="C9" s="160"/>
      <c r="D9" s="160"/>
      <c r="E9" s="160"/>
      <c r="F9" s="24"/>
    </row>
    <row r="10" spans="1:6" ht="24.75" customHeight="1" x14ac:dyDescent="0.2">
      <c r="A10" s="156" t="s">
        <v>83</v>
      </c>
      <c r="B10" s="161"/>
      <c r="C10" s="156"/>
      <c r="D10" s="156"/>
      <c r="E10" s="156"/>
      <c r="F10" s="39"/>
    </row>
    <row r="11" spans="1:6" ht="27" customHeight="1" x14ac:dyDescent="0.2">
      <c r="A11" s="31" t="s">
        <v>27</v>
      </c>
      <c r="B11" s="31" t="s">
        <v>84</v>
      </c>
      <c r="C11" s="31" t="s">
        <v>85</v>
      </c>
      <c r="D11" s="31" t="s">
        <v>56</v>
      </c>
      <c r="E11" s="31" t="s">
        <v>36</v>
      </c>
      <c r="F11" s="40"/>
    </row>
    <row r="12" spans="1:6" s="57" customFormat="1" hidden="1" x14ac:dyDescent="0.2">
      <c r="A12" s="81"/>
      <c r="B12" s="78"/>
      <c r="C12" s="79"/>
      <c r="D12" s="79"/>
      <c r="E12" s="80"/>
      <c r="F12" s="1"/>
    </row>
    <row r="13" spans="1:6" s="57" customFormat="1" x14ac:dyDescent="0.2">
      <c r="A13" s="81">
        <v>43440</v>
      </c>
      <c r="B13" s="78">
        <f>136.98+1080.19+69.01+137+537.64</f>
        <v>1960.8200000000002</v>
      </c>
      <c r="C13" s="126" t="s">
        <v>103</v>
      </c>
      <c r="D13" s="79" t="s">
        <v>99</v>
      </c>
      <c r="E13" s="80" t="s">
        <v>102</v>
      </c>
      <c r="F13" s="1"/>
    </row>
    <row r="14" spans="1:6" s="57" customFormat="1" x14ac:dyDescent="0.2">
      <c r="A14" s="81"/>
      <c r="B14" s="78">
        <v>607.48</v>
      </c>
      <c r="C14" s="126" t="s">
        <v>104</v>
      </c>
      <c r="D14" s="79" t="s">
        <v>100</v>
      </c>
      <c r="E14" s="80"/>
      <c r="F14" s="1"/>
    </row>
    <row r="15" spans="1:6" s="57" customFormat="1" x14ac:dyDescent="0.2">
      <c r="A15" s="123"/>
      <c r="B15" s="137">
        <f>33.91+59.3+117.58+117.58</f>
        <v>328.37</v>
      </c>
      <c r="C15" s="127"/>
      <c r="D15" s="124" t="s">
        <v>112</v>
      </c>
      <c r="E15" s="125"/>
      <c r="F15" s="1"/>
    </row>
    <row r="16" spans="1:6" s="57" customFormat="1" x14ac:dyDescent="0.2">
      <c r="A16" s="128"/>
      <c r="B16" s="120"/>
      <c r="C16" s="121"/>
      <c r="D16" s="121"/>
      <c r="E16" s="122"/>
      <c r="F16" s="1"/>
    </row>
    <row r="17" spans="1:6" ht="19.5" customHeight="1" x14ac:dyDescent="0.2">
      <c r="A17" s="92" t="s">
        <v>89</v>
      </c>
      <c r="B17" s="93">
        <f>SUM(B12:B16)</f>
        <v>2896.67</v>
      </c>
      <c r="C17" s="94"/>
      <c r="D17" s="155"/>
      <c r="E17" s="155"/>
      <c r="F17" s="38"/>
    </row>
    <row r="18" spans="1:6" ht="10.5" customHeight="1" x14ac:dyDescent="0.2">
      <c r="A18" s="28"/>
      <c r="B18" s="24"/>
      <c r="C18" s="28"/>
      <c r="D18" s="28"/>
      <c r="E18" s="28"/>
      <c r="F18" s="28"/>
    </row>
    <row r="19" spans="1:6" ht="24.75" customHeight="1" x14ac:dyDescent="0.2">
      <c r="A19" s="156" t="s">
        <v>48</v>
      </c>
      <c r="B19" s="156"/>
      <c r="C19" s="156"/>
      <c r="D19" s="156"/>
      <c r="E19" s="156"/>
      <c r="F19" s="39"/>
    </row>
    <row r="20" spans="1:6" ht="27" customHeight="1" x14ac:dyDescent="0.2">
      <c r="A20" s="31" t="s">
        <v>27</v>
      </c>
      <c r="B20" s="31" t="s">
        <v>10</v>
      </c>
      <c r="C20" s="31" t="s">
        <v>86</v>
      </c>
      <c r="D20" s="31" t="s">
        <v>56</v>
      </c>
      <c r="E20" s="31" t="s">
        <v>36</v>
      </c>
      <c r="F20" s="40"/>
    </row>
    <row r="21" spans="1:6" s="57" customFormat="1" hidden="1" x14ac:dyDescent="0.2">
      <c r="A21" s="81"/>
      <c r="B21" s="78"/>
      <c r="C21" s="79"/>
      <c r="D21" s="79"/>
      <c r="E21" s="80"/>
      <c r="F21" s="1"/>
    </row>
    <row r="22" spans="1:6" s="57" customFormat="1" x14ac:dyDescent="0.2">
      <c r="A22" s="81">
        <v>43417</v>
      </c>
      <c r="B22" s="89">
        <f>155.55+11.61+25.56+147.41</f>
        <v>340.13</v>
      </c>
      <c r="C22" s="126" t="s">
        <v>106</v>
      </c>
      <c r="D22" s="79" t="s">
        <v>99</v>
      </c>
      <c r="E22" s="80" t="s">
        <v>108</v>
      </c>
      <c r="F22" s="1"/>
    </row>
    <row r="23" spans="1:6" s="57" customFormat="1" x14ac:dyDescent="0.2">
      <c r="A23" s="81"/>
      <c r="B23" s="78">
        <f>186.96+150</f>
        <v>336.96000000000004</v>
      </c>
      <c r="C23" s="126" t="s">
        <v>107</v>
      </c>
      <c r="D23" s="79" t="s">
        <v>100</v>
      </c>
      <c r="E23" s="80"/>
      <c r="F23" s="1"/>
    </row>
    <row r="24" spans="1:6" s="57" customFormat="1" x14ac:dyDescent="0.2">
      <c r="A24" s="143"/>
      <c r="B24" s="89">
        <f>33.91+33.91</f>
        <v>67.819999999999993</v>
      </c>
      <c r="C24" s="144" t="s">
        <v>130</v>
      </c>
      <c r="D24" s="90" t="s">
        <v>112</v>
      </c>
      <c r="E24" s="91"/>
      <c r="F24" s="1"/>
    </row>
    <row r="25" spans="1:6" s="57" customFormat="1" x14ac:dyDescent="0.2">
      <c r="A25" s="123"/>
      <c r="B25" s="137">
        <v>20</v>
      </c>
      <c r="C25" s="127"/>
      <c r="D25" s="124" t="s">
        <v>101</v>
      </c>
      <c r="E25" s="125"/>
      <c r="F25" s="1"/>
    </row>
    <row r="26" spans="1:6" s="57" customFormat="1" x14ac:dyDescent="0.2">
      <c r="A26" s="119">
        <v>43424</v>
      </c>
      <c r="B26" s="120">
        <f>893.4+67.84</f>
        <v>961.24</v>
      </c>
      <c r="C26" s="129" t="s">
        <v>109</v>
      </c>
      <c r="D26" s="121" t="s">
        <v>99</v>
      </c>
      <c r="E26" s="122" t="s">
        <v>110</v>
      </c>
      <c r="F26" s="1"/>
    </row>
    <row r="27" spans="1:6" s="57" customFormat="1" x14ac:dyDescent="0.2">
      <c r="A27" s="81"/>
      <c r="B27" s="78">
        <v>113.04</v>
      </c>
      <c r="C27" s="126" t="s">
        <v>111</v>
      </c>
      <c r="D27" s="79" t="s">
        <v>100</v>
      </c>
      <c r="E27" s="80"/>
      <c r="F27" s="1"/>
    </row>
    <row r="28" spans="1:6" s="57" customFormat="1" x14ac:dyDescent="0.2">
      <c r="A28" s="81"/>
      <c r="B28" s="78">
        <f>27.11+0.81+54</f>
        <v>81.92</v>
      </c>
      <c r="C28" s="135">
        <v>43424</v>
      </c>
      <c r="D28" s="79" t="s">
        <v>131</v>
      </c>
      <c r="E28" s="80"/>
      <c r="F28" s="1"/>
    </row>
    <row r="29" spans="1:6" s="146" customFormat="1" x14ac:dyDescent="0.2">
      <c r="A29" s="123"/>
      <c r="B29" s="137">
        <f>33.91+33.91</f>
        <v>67.819999999999993</v>
      </c>
      <c r="C29" s="136"/>
      <c r="D29" s="124" t="s">
        <v>112</v>
      </c>
      <c r="E29" s="125"/>
      <c r="F29" s="145"/>
    </row>
    <row r="30" spans="1:6" s="57" customFormat="1" x14ac:dyDescent="0.2">
      <c r="A30" s="119">
        <v>43434</v>
      </c>
      <c r="B30" s="120">
        <f>413.26</f>
        <v>413.26</v>
      </c>
      <c r="C30" s="129" t="s">
        <v>113</v>
      </c>
      <c r="D30" s="121" t="s">
        <v>99</v>
      </c>
      <c r="E30" s="122" t="s">
        <v>115</v>
      </c>
      <c r="F30" s="1"/>
    </row>
    <row r="31" spans="1:6" s="57" customFormat="1" x14ac:dyDescent="0.2">
      <c r="A31" s="123"/>
      <c r="B31" s="137">
        <f>33.91+33.91</f>
        <v>67.819999999999993</v>
      </c>
      <c r="C31" s="136">
        <v>43434</v>
      </c>
      <c r="D31" s="124" t="s">
        <v>112</v>
      </c>
      <c r="E31" s="125"/>
      <c r="F31" s="1"/>
    </row>
    <row r="32" spans="1:6" s="57" customFormat="1" x14ac:dyDescent="0.2">
      <c r="A32" s="130">
        <v>43434</v>
      </c>
      <c r="B32" s="131">
        <v>259</v>
      </c>
      <c r="C32" s="132" t="s">
        <v>116</v>
      </c>
      <c r="D32" s="133" t="s">
        <v>117</v>
      </c>
      <c r="E32" s="134" t="s">
        <v>108</v>
      </c>
      <c r="F32" s="1"/>
    </row>
    <row r="33" spans="1:6" s="57" customFormat="1" x14ac:dyDescent="0.2">
      <c r="A33" s="119">
        <v>43455</v>
      </c>
      <c r="B33" s="120">
        <f>301.82</f>
        <v>301.82</v>
      </c>
      <c r="C33" s="129" t="s">
        <v>118</v>
      </c>
      <c r="D33" s="121" t="s">
        <v>99</v>
      </c>
      <c r="E33" s="122" t="s">
        <v>119</v>
      </c>
      <c r="F33" s="1"/>
    </row>
    <row r="34" spans="1:6" s="57" customFormat="1" x14ac:dyDescent="0.2">
      <c r="A34" s="81"/>
      <c r="B34" s="78">
        <f>28.48+0.66+44</f>
        <v>73.14</v>
      </c>
      <c r="C34" s="126" t="s">
        <v>119</v>
      </c>
      <c r="D34" s="79" t="s">
        <v>114</v>
      </c>
      <c r="E34" s="80"/>
      <c r="F34" s="1"/>
    </row>
    <row r="35" spans="1:6" s="57" customFormat="1" x14ac:dyDescent="0.2">
      <c r="A35" s="123"/>
      <c r="B35" s="137">
        <f>33.91+33.91</f>
        <v>67.819999999999993</v>
      </c>
      <c r="C35" s="136">
        <v>43820</v>
      </c>
      <c r="D35" s="124" t="s">
        <v>112</v>
      </c>
      <c r="E35" s="125"/>
      <c r="F35" s="1"/>
    </row>
    <row r="36" spans="1:6" s="57" customFormat="1" x14ac:dyDescent="0.2">
      <c r="A36" s="119">
        <v>43479</v>
      </c>
      <c r="B36" s="120">
        <f>129.57</f>
        <v>129.57</v>
      </c>
      <c r="C36" s="129" t="s">
        <v>127</v>
      </c>
      <c r="D36" s="121" t="s">
        <v>100</v>
      </c>
      <c r="E36" s="122" t="s">
        <v>120</v>
      </c>
      <c r="F36" s="1"/>
    </row>
    <row r="37" spans="1:6" s="57" customFormat="1" x14ac:dyDescent="0.2">
      <c r="A37" s="138"/>
      <c r="B37" s="139">
        <f>19+32.17</f>
        <v>51.17</v>
      </c>
      <c r="C37" s="140" t="s">
        <v>123</v>
      </c>
      <c r="D37" s="141" t="s">
        <v>101</v>
      </c>
      <c r="E37" s="142"/>
      <c r="F37" s="1"/>
    </row>
    <row r="38" spans="1:6" s="57" customFormat="1" x14ac:dyDescent="0.2">
      <c r="A38" s="123"/>
      <c r="B38" s="137"/>
      <c r="C38" s="127" t="s">
        <v>126</v>
      </c>
      <c r="D38" s="124"/>
      <c r="E38" s="125"/>
      <c r="F38" s="1"/>
    </row>
    <row r="39" spans="1:6" s="57" customFormat="1" x14ac:dyDescent="0.2">
      <c r="A39" s="119">
        <v>43481</v>
      </c>
      <c r="B39" s="120">
        <f>413.26</f>
        <v>413.26</v>
      </c>
      <c r="C39" s="129" t="s">
        <v>121</v>
      </c>
      <c r="D39" s="121" t="s">
        <v>99</v>
      </c>
      <c r="E39" s="122" t="s">
        <v>115</v>
      </c>
      <c r="F39" s="1"/>
    </row>
    <row r="40" spans="1:6" s="57" customFormat="1" x14ac:dyDescent="0.2">
      <c r="A40" s="138"/>
      <c r="B40" s="139">
        <f>33.91+33.91</f>
        <v>67.819999999999993</v>
      </c>
      <c r="C40" s="147">
        <v>43481</v>
      </c>
      <c r="D40" s="141" t="s">
        <v>112</v>
      </c>
      <c r="E40" s="142"/>
      <c r="F40" s="1"/>
    </row>
    <row r="41" spans="1:6" s="57" customFormat="1" x14ac:dyDescent="0.2">
      <c r="A41" s="123"/>
      <c r="B41" s="137">
        <f>14.06+0.66+44</f>
        <v>58.72</v>
      </c>
      <c r="C41" s="127" t="s">
        <v>124</v>
      </c>
      <c r="D41" s="124" t="s">
        <v>114</v>
      </c>
      <c r="E41" s="125"/>
      <c r="F41" s="1"/>
    </row>
    <row r="42" spans="1:6" s="57" customFormat="1" x14ac:dyDescent="0.2">
      <c r="A42" s="119">
        <v>43495</v>
      </c>
      <c r="B42" s="120">
        <f>164.5+283.58</f>
        <v>448.08</v>
      </c>
      <c r="C42" s="129" t="s">
        <v>135</v>
      </c>
      <c r="D42" s="121" t="s">
        <v>99</v>
      </c>
      <c r="E42" s="122" t="s">
        <v>122</v>
      </c>
      <c r="F42" s="1"/>
    </row>
    <row r="43" spans="1:6" s="57" customFormat="1" x14ac:dyDescent="0.2">
      <c r="A43" s="81"/>
      <c r="B43" s="78">
        <f>21.74+144</f>
        <v>165.74</v>
      </c>
      <c r="C43" s="126" t="s">
        <v>125</v>
      </c>
      <c r="D43" s="79" t="s">
        <v>100</v>
      </c>
      <c r="E43" s="80"/>
      <c r="F43" s="1"/>
    </row>
    <row r="44" spans="1:6" s="57" customFormat="1" x14ac:dyDescent="0.2">
      <c r="A44" s="138"/>
      <c r="B44" s="139">
        <f>33.91+33.91</f>
        <v>67.819999999999993</v>
      </c>
      <c r="C44" s="147">
        <v>43495</v>
      </c>
      <c r="D44" s="141" t="s">
        <v>112</v>
      </c>
      <c r="E44" s="142"/>
      <c r="F44" s="1"/>
    </row>
    <row r="45" spans="1:6" s="57" customFormat="1" x14ac:dyDescent="0.2">
      <c r="A45" s="81"/>
      <c r="B45" s="78">
        <v>107.7</v>
      </c>
      <c r="C45" s="135"/>
      <c r="D45" s="79" t="s">
        <v>114</v>
      </c>
      <c r="E45" s="80"/>
      <c r="F45" s="1"/>
    </row>
    <row r="46" spans="1:6" s="57" customFormat="1" x14ac:dyDescent="0.2">
      <c r="A46" s="123"/>
      <c r="B46" s="137">
        <f>21.74</f>
        <v>21.74</v>
      </c>
      <c r="C46" s="136"/>
      <c r="D46" s="124" t="s">
        <v>101</v>
      </c>
      <c r="E46" s="125"/>
      <c r="F46" s="1"/>
    </row>
    <row r="47" spans="1:6" s="57" customFormat="1" x14ac:dyDescent="0.2">
      <c r="A47" s="130">
        <v>43496</v>
      </c>
      <c r="B47" s="131">
        <v>90.67</v>
      </c>
      <c r="C47" s="132" t="s">
        <v>128</v>
      </c>
      <c r="D47" s="133" t="s">
        <v>117</v>
      </c>
      <c r="E47" s="134" t="s">
        <v>129</v>
      </c>
      <c r="F47" s="1"/>
    </row>
    <row r="48" spans="1:6" s="57" customFormat="1" x14ac:dyDescent="0.2">
      <c r="A48" s="119"/>
      <c r="B48" s="120"/>
      <c r="C48" s="129"/>
      <c r="D48" s="121"/>
      <c r="E48" s="122"/>
      <c r="F48" s="1"/>
    </row>
    <row r="49" spans="1:6" s="57" customFormat="1" x14ac:dyDescent="0.2">
      <c r="A49" s="81"/>
      <c r="B49" s="78"/>
      <c r="C49" s="126"/>
      <c r="D49" s="79"/>
      <c r="E49" s="80"/>
      <c r="F49" s="1"/>
    </row>
    <row r="50" spans="1:6" s="57" customFormat="1" x14ac:dyDescent="0.2">
      <c r="A50" s="81"/>
      <c r="B50" s="78"/>
      <c r="C50" s="126"/>
      <c r="D50" s="79"/>
      <c r="E50" s="80"/>
      <c r="F50" s="1"/>
    </row>
    <row r="51" spans="1:6" ht="19.5" customHeight="1" x14ac:dyDescent="0.2">
      <c r="A51" s="92" t="s">
        <v>90</v>
      </c>
      <c r="B51" s="93">
        <f>SUM(B21:B50)</f>
        <v>4794.08</v>
      </c>
      <c r="C51" s="94"/>
      <c r="D51" s="155"/>
      <c r="E51" s="155"/>
      <c r="F51" s="38"/>
    </row>
    <row r="52" spans="1:6" ht="10.5" customHeight="1" x14ac:dyDescent="0.2">
      <c r="A52" s="28"/>
      <c r="B52" s="24"/>
      <c r="C52" s="28"/>
      <c r="D52" s="28"/>
      <c r="E52" s="28"/>
      <c r="F52" s="28"/>
    </row>
    <row r="53" spans="1:6" ht="24.75" customHeight="1" x14ac:dyDescent="0.2">
      <c r="A53" s="156" t="s">
        <v>22</v>
      </c>
      <c r="B53" s="156"/>
      <c r="C53" s="156"/>
      <c r="D53" s="156"/>
      <c r="E53" s="156"/>
      <c r="F53" s="38"/>
    </row>
    <row r="54" spans="1:6" ht="27" customHeight="1" x14ac:dyDescent="0.2">
      <c r="A54" s="31" t="s">
        <v>27</v>
      </c>
      <c r="B54" s="31" t="s">
        <v>10</v>
      </c>
      <c r="C54" s="31" t="s">
        <v>87</v>
      </c>
      <c r="D54" s="31" t="s">
        <v>45</v>
      </c>
      <c r="E54" s="31" t="s">
        <v>36</v>
      </c>
      <c r="F54" s="41"/>
    </row>
    <row r="55" spans="1:6" s="57" customFormat="1" hidden="1" x14ac:dyDescent="0.2">
      <c r="A55" s="81"/>
      <c r="B55" s="78"/>
      <c r="C55" s="79"/>
      <c r="D55" s="79"/>
      <c r="E55" s="80"/>
      <c r="F55" s="1"/>
    </row>
    <row r="56" spans="1:6" s="57" customFormat="1" x14ac:dyDescent="0.2">
      <c r="A56" s="81"/>
      <c r="B56" s="78"/>
      <c r="C56" s="79" t="s">
        <v>132</v>
      </c>
      <c r="D56" s="79"/>
      <c r="E56" s="80"/>
      <c r="F56" s="1"/>
    </row>
    <row r="57" spans="1:6" s="57" customFormat="1" x14ac:dyDescent="0.2">
      <c r="A57" s="81"/>
      <c r="B57" s="78"/>
      <c r="C57" s="79"/>
      <c r="D57" s="79"/>
      <c r="E57" s="80"/>
      <c r="F57" s="1"/>
    </row>
    <row r="58" spans="1:6" s="57" customFormat="1" x14ac:dyDescent="0.2">
      <c r="A58" s="81"/>
      <c r="B58" s="78"/>
      <c r="C58" s="79"/>
      <c r="D58" s="79"/>
      <c r="E58" s="80"/>
      <c r="F58" s="1"/>
    </row>
    <row r="59" spans="1:6" ht="19.5" customHeight="1" x14ac:dyDescent="0.2">
      <c r="A59" s="92" t="s">
        <v>88</v>
      </c>
      <c r="B59" s="93">
        <f>SUM(B55:B58)</f>
        <v>0</v>
      </c>
      <c r="C59" s="94"/>
      <c r="D59" s="155"/>
      <c r="E59" s="155"/>
      <c r="F59" s="38"/>
    </row>
    <row r="60" spans="1:6" ht="10.5" customHeight="1" x14ac:dyDescent="0.2">
      <c r="A60" s="28"/>
      <c r="B60" s="65"/>
      <c r="C60" s="24"/>
      <c r="D60" s="28"/>
      <c r="E60" s="28"/>
      <c r="F60" s="28"/>
    </row>
    <row r="61" spans="1:6" ht="34.5" customHeight="1" x14ac:dyDescent="0.2">
      <c r="A61" s="42" t="s">
        <v>1</v>
      </c>
      <c r="B61" s="66">
        <f>B17+B51+B59</f>
        <v>7690.75</v>
      </c>
      <c r="C61" s="43"/>
      <c r="D61" s="43"/>
      <c r="E61" s="43"/>
      <c r="F61" s="27"/>
    </row>
    <row r="62" spans="1:6" x14ac:dyDescent="0.2">
      <c r="A62" s="28"/>
      <c r="B62" s="24"/>
      <c r="C62" s="28"/>
      <c r="D62" s="28"/>
      <c r="E62" s="28"/>
      <c r="F62" s="28"/>
    </row>
    <row r="63" spans="1:6" x14ac:dyDescent="0.2">
      <c r="A63" s="35"/>
      <c r="B63" s="28"/>
      <c r="C63" s="28"/>
      <c r="D63" s="28"/>
      <c r="E63" s="38"/>
      <c r="F63" s="38"/>
    </row>
    <row r="64" spans="1:6" x14ac:dyDescent="0.2">
      <c r="A64" s="35"/>
      <c r="B64" s="28"/>
      <c r="C64" s="28"/>
      <c r="D64" s="28"/>
      <c r="E64" s="38"/>
      <c r="F64" s="38"/>
    </row>
    <row r="65" spans="1:6" x14ac:dyDescent="0.2"/>
    <row r="66" spans="1:6" x14ac:dyDescent="0.2"/>
    <row r="67" spans="1:6" x14ac:dyDescent="0.2"/>
    <row r="68" spans="1:6" x14ac:dyDescent="0.2"/>
    <row r="69" spans="1:6" ht="12.75" customHeight="1" x14ac:dyDescent="0.2"/>
    <row r="70" spans="1:6" x14ac:dyDescent="0.2"/>
    <row r="71" spans="1:6" x14ac:dyDescent="0.2"/>
    <row r="72" spans="1:6" x14ac:dyDescent="0.2">
      <c r="A72" s="44"/>
      <c r="B72" s="38"/>
      <c r="C72" s="38"/>
      <c r="D72" s="38"/>
      <c r="E72" s="38"/>
      <c r="F72" s="38"/>
    </row>
    <row r="73" spans="1:6" x14ac:dyDescent="0.2">
      <c r="A73" s="44"/>
      <c r="B73" s="38"/>
      <c r="C73" s="38"/>
      <c r="D73" s="38"/>
      <c r="E73" s="38"/>
      <c r="F73" s="38"/>
    </row>
    <row r="74" spans="1:6" x14ac:dyDescent="0.2">
      <c r="A74" s="44"/>
      <c r="B74" s="38"/>
      <c r="C74" s="38"/>
      <c r="D74" s="38"/>
      <c r="E74" s="38"/>
      <c r="F74" s="38"/>
    </row>
    <row r="75" spans="1:6" x14ac:dyDescent="0.2">
      <c r="A75" s="44"/>
      <c r="B75" s="38"/>
      <c r="C75" s="38"/>
      <c r="D75" s="38"/>
      <c r="E75" s="38"/>
      <c r="F75" s="38"/>
    </row>
    <row r="76" spans="1:6" x14ac:dyDescent="0.2">
      <c r="A76" s="44"/>
      <c r="B76" s="38"/>
      <c r="C76" s="38"/>
      <c r="D76" s="38"/>
      <c r="E76" s="38"/>
      <c r="F76" s="38"/>
    </row>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sheetData>
  <sheetProtection formatCells="0" formatRows="0" insertColumns="0" insertRows="0" deleteRows="0"/>
  <mergeCells count="15">
    <mergeCell ref="B7:E7"/>
    <mergeCell ref="B5:E5"/>
    <mergeCell ref="D59:E59"/>
    <mergeCell ref="A1:E1"/>
    <mergeCell ref="A19:E19"/>
    <mergeCell ref="A53:E53"/>
    <mergeCell ref="B2:E2"/>
    <mergeCell ref="B3:E3"/>
    <mergeCell ref="B4:E4"/>
    <mergeCell ref="A8:E8"/>
    <mergeCell ref="A9:E9"/>
    <mergeCell ref="B6:E6"/>
    <mergeCell ref="D17:E17"/>
    <mergeCell ref="D51:E5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A22 A25:A31 A12:A16 A33:A50 A55:A58">
      <formula1>$B$4</formula1>
      <formula2>$B$5</formula2>
    </dataValidation>
    <dataValidation allowBlank="1" showInputMessage="1" showErrorMessage="1" prompt="Insert additional rows as needed:_x000a_- 'right click' on a row number (left of screen)_x000a_- select 'Insert' (this will insert a row above it)" sqref="A54 A20 A11"/>
    <dataValidation type="decimal" operator="greaterThan" allowBlank="1" showInputMessage="1" showErrorMessage="1" error="This cell must contain a dollar figure" sqref="B25:B31 B33:B50 B12:B16 B55:B58">
      <formula1>$A$40</formula1>
    </dataValidation>
  </dataValidations>
  <pageMargins left="0.70866141732283472" right="0.70866141732283472" top="0.74803149606299213" bottom="0.74803149606299213" header="0.31496062992125984" footer="0.31496062992125984"/>
  <pageSetup paperSize="8" scale="69"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sign-off'!$A$24:$A$25</xm:f>
          </x14:formula1>
          <xm:sqref>B7:E7</xm:sqref>
        </x14:dataValidation>
        <x14:dataValidation type="decimal" operator="greaterThan" allowBlank="1" showInputMessage="1" showErrorMessage="1" error="This cell must contain a dollar figure">
          <x14:formula1>
            <xm:f>'Summary and sign-off'!$A$41</xm:f>
          </x14:formula1>
          <xm:sqref>B21:B22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51" t="s">
        <v>5</v>
      </c>
      <c r="B1" s="151"/>
      <c r="C1" s="151"/>
      <c r="D1" s="151"/>
      <c r="E1" s="151"/>
      <c r="F1" s="34"/>
    </row>
    <row r="2" spans="1:6" ht="21" customHeight="1" x14ac:dyDescent="0.2">
      <c r="A2" s="4" t="s">
        <v>2</v>
      </c>
      <c r="B2" s="154" t="str">
        <f>'Summary and sign-off'!B2:F2</f>
        <v>Department of Corrections</v>
      </c>
      <c r="C2" s="154"/>
      <c r="D2" s="154"/>
      <c r="E2" s="154"/>
      <c r="F2" s="34"/>
    </row>
    <row r="3" spans="1:6" ht="21" customHeight="1" x14ac:dyDescent="0.2">
      <c r="A3" s="4" t="s">
        <v>3</v>
      </c>
      <c r="B3" s="154" t="str">
        <f>'Summary and sign-off'!B3:F3</f>
        <v>Rachel Leota</v>
      </c>
      <c r="C3" s="154"/>
      <c r="D3" s="154"/>
      <c r="E3" s="154"/>
      <c r="F3" s="34"/>
    </row>
    <row r="4" spans="1:6" ht="21" customHeight="1" x14ac:dyDescent="0.2">
      <c r="A4" s="4" t="s">
        <v>37</v>
      </c>
      <c r="B4" s="154">
        <f>'Summary and sign-off'!B4:F4</f>
        <v>43414</v>
      </c>
      <c r="C4" s="154"/>
      <c r="D4" s="154"/>
      <c r="E4" s="154"/>
      <c r="F4" s="34"/>
    </row>
    <row r="5" spans="1:6" ht="21" customHeight="1" x14ac:dyDescent="0.2">
      <c r="A5" s="4" t="s">
        <v>38</v>
      </c>
      <c r="B5" s="154">
        <f>'Summary and sign-off'!B5:F5</f>
        <v>43499</v>
      </c>
      <c r="C5" s="154"/>
      <c r="D5" s="154"/>
      <c r="E5" s="154"/>
      <c r="F5" s="34"/>
    </row>
    <row r="6" spans="1:6" ht="21" customHeight="1" x14ac:dyDescent="0.2">
      <c r="A6" s="4" t="s">
        <v>8</v>
      </c>
      <c r="B6" s="149"/>
      <c r="C6" s="149"/>
      <c r="D6" s="149"/>
      <c r="E6" s="149"/>
      <c r="F6" s="34"/>
    </row>
    <row r="7" spans="1:6" ht="21" customHeight="1" x14ac:dyDescent="0.2">
      <c r="A7" s="4" t="s">
        <v>57</v>
      </c>
      <c r="B7" s="149" t="s">
        <v>68</v>
      </c>
      <c r="C7" s="149"/>
      <c r="D7" s="149"/>
      <c r="E7" s="149"/>
      <c r="F7" s="34"/>
    </row>
    <row r="8" spans="1:6" ht="35.25" customHeight="1" x14ac:dyDescent="0.25">
      <c r="A8" s="164" t="s">
        <v>92</v>
      </c>
      <c r="B8" s="164"/>
      <c r="C8" s="165"/>
      <c r="D8" s="165"/>
      <c r="E8" s="165"/>
      <c r="F8" s="37"/>
    </row>
    <row r="9" spans="1:6" ht="35.25" customHeight="1" x14ac:dyDescent="0.25">
      <c r="A9" s="162" t="s">
        <v>75</v>
      </c>
      <c r="B9" s="163"/>
      <c r="C9" s="163"/>
      <c r="D9" s="163"/>
      <c r="E9" s="163"/>
      <c r="F9" s="37"/>
    </row>
    <row r="10" spans="1:6" ht="27" customHeight="1" x14ac:dyDescent="0.2">
      <c r="A10" s="31" t="s">
        <v>93</v>
      </c>
      <c r="B10" s="31" t="s">
        <v>10</v>
      </c>
      <c r="C10" s="31" t="s">
        <v>46</v>
      </c>
      <c r="D10" s="31" t="s">
        <v>44</v>
      </c>
      <c r="E10" s="31" t="s">
        <v>36</v>
      </c>
      <c r="F10" s="25"/>
    </row>
    <row r="11" spans="1:6" s="57" customFormat="1" hidden="1" x14ac:dyDescent="0.2">
      <c r="A11" s="77"/>
      <c r="B11" s="78"/>
      <c r="C11" s="82"/>
      <c r="D11" s="82"/>
      <c r="E11" s="83"/>
      <c r="F11" s="2"/>
    </row>
    <row r="12" spans="1:6" s="57" customFormat="1" x14ac:dyDescent="0.2">
      <c r="A12" s="81"/>
      <c r="B12" s="78"/>
      <c r="C12" s="82" t="s">
        <v>133</v>
      </c>
      <c r="D12" s="82"/>
      <c r="E12" s="83"/>
      <c r="F12" s="2"/>
    </row>
    <row r="13" spans="1:6" s="57" customFormat="1" x14ac:dyDescent="0.2">
      <c r="A13" s="81"/>
      <c r="B13" s="78"/>
      <c r="C13" s="82"/>
      <c r="D13" s="82"/>
      <c r="E13" s="83"/>
      <c r="F13" s="2"/>
    </row>
    <row r="14" spans="1:6" s="57" customFormat="1" x14ac:dyDescent="0.2">
      <c r="A14" s="81"/>
      <c r="B14" s="78"/>
      <c r="C14" s="82"/>
      <c r="D14" s="82"/>
      <c r="E14" s="83"/>
      <c r="F14" s="2"/>
    </row>
    <row r="15" spans="1:6" s="57" customFormat="1" ht="11.25" customHeight="1" x14ac:dyDescent="0.2">
      <c r="A15" s="77"/>
      <c r="B15" s="78"/>
      <c r="C15" s="82"/>
      <c r="D15" s="82"/>
      <c r="E15" s="83"/>
      <c r="F15" s="2"/>
    </row>
    <row r="16" spans="1:6" ht="34.5" customHeight="1" x14ac:dyDescent="0.2">
      <c r="A16" s="58" t="s">
        <v>72</v>
      </c>
      <c r="B16" s="70">
        <f>SUM(B11:B15)</f>
        <v>0</v>
      </c>
      <c r="C16" s="88"/>
      <c r="D16" s="155"/>
      <c r="E16" s="155"/>
      <c r="F16" s="2"/>
    </row>
    <row r="17" spans="1:6" x14ac:dyDescent="0.2">
      <c r="A17" s="23"/>
      <c r="B17" s="22"/>
      <c r="C17" s="22"/>
      <c r="D17" s="22"/>
      <c r="E17" s="22"/>
      <c r="F17" s="34"/>
    </row>
    <row r="18" spans="1:6" x14ac:dyDescent="0.2">
      <c r="A18" s="22"/>
      <c r="B18" s="22"/>
      <c r="C18" s="22"/>
      <c r="D18" s="22"/>
      <c r="E18" s="22"/>
      <c r="F18" s="34"/>
    </row>
    <row r="19" spans="1:6" x14ac:dyDescent="0.2"/>
    <row r="20" spans="1:6" x14ac:dyDescent="0.2"/>
    <row r="21" spans="1:6" x14ac:dyDescent="0.2"/>
    <row r="22" spans="1:6" x14ac:dyDescent="0.2"/>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6:E16"/>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sign-off'!$A$24:$A$25</xm:f>
          </x14:formula1>
          <xm:sqref>B7:E7</xm:sqref>
        </x14:dataValidation>
        <x14:dataValidation type="decimal" operator="greaterThan" allowBlank="1" showInputMessage="1" showErrorMessage="1" error="This cell must contain a dollar figure">
          <x14:formula1>
            <xm:f>'Summary and sign-off'!$A$41</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C37" sqref="C3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51" t="s">
        <v>5</v>
      </c>
      <c r="B1" s="151"/>
      <c r="C1" s="151"/>
      <c r="D1" s="151"/>
      <c r="E1" s="151"/>
      <c r="F1" s="26"/>
    </row>
    <row r="2" spans="1:6" ht="21" customHeight="1" x14ac:dyDescent="0.2">
      <c r="A2" s="4" t="s">
        <v>2</v>
      </c>
      <c r="B2" s="154" t="str">
        <f>'Summary and sign-off'!B2:F2</f>
        <v>Department of Corrections</v>
      </c>
      <c r="C2" s="154"/>
      <c r="D2" s="154"/>
      <c r="E2" s="154"/>
      <c r="F2" s="26"/>
    </row>
    <row r="3" spans="1:6" ht="21" customHeight="1" x14ac:dyDescent="0.2">
      <c r="A3" s="4" t="s">
        <v>3</v>
      </c>
      <c r="B3" s="154" t="str">
        <f>'Summary and sign-off'!B3:F3</f>
        <v>Rachel Leota</v>
      </c>
      <c r="C3" s="154"/>
      <c r="D3" s="154"/>
      <c r="E3" s="154"/>
      <c r="F3" s="26"/>
    </row>
    <row r="4" spans="1:6" ht="21" customHeight="1" x14ac:dyDescent="0.2">
      <c r="A4" s="4" t="s">
        <v>37</v>
      </c>
      <c r="B4" s="154">
        <f>'Summary and sign-off'!B4:F4</f>
        <v>43414</v>
      </c>
      <c r="C4" s="154"/>
      <c r="D4" s="154"/>
      <c r="E4" s="154"/>
      <c r="F4" s="26"/>
    </row>
    <row r="5" spans="1:6" ht="21" customHeight="1" x14ac:dyDescent="0.2">
      <c r="A5" s="4" t="s">
        <v>38</v>
      </c>
      <c r="B5" s="154">
        <f>'Summary and sign-off'!B5:F5</f>
        <v>43499</v>
      </c>
      <c r="C5" s="154"/>
      <c r="D5" s="154"/>
      <c r="E5" s="154"/>
      <c r="F5" s="26"/>
    </row>
    <row r="6" spans="1:6" ht="21" customHeight="1" x14ac:dyDescent="0.2">
      <c r="A6" s="4" t="s">
        <v>8</v>
      </c>
      <c r="B6" s="149"/>
      <c r="C6" s="149"/>
      <c r="D6" s="149"/>
      <c r="E6" s="149"/>
      <c r="F6" s="30"/>
    </row>
    <row r="7" spans="1:6" ht="21" customHeight="1" x14ac:dyDescent="0.2">
      <c r="A7" s="4" t="s">
        <v>57</v>
      </c>
      <c r="B7" s="149" t="s">
        <v>68</v>
      </c>
      <c r="C7" s="149"/>
      <c r="D7" s="149"/>
      <c r="E7" s="149"/>
      <c r="F7" s="30"/>
    </row>
    <row r="8" spans="1:6" ht="35.25" customHeight="1" x14ac:dyDescent="0.2">
      <c r="A8" s="158" t="s">
        <v>0</v>
      </c>
      <c r="B8" s="158"/>
      <c r="C8" s="165"/>
      <c r="D8" s="165"/>
      <c r="E8" s="165"/>
      <c r="F8" s="26"/>
    </row>
    <row r="9" spans="1:6" ht="35.25" customHeight="1" x14ac:dyDescent="0.2">
      <c r="A9" s="166" t="s">
        <v>71</v>
      </c>
      <c r="B9" s="167"/>
      <c r="C9" s="167"/>
      <c r="D9" s="167"/>
      <c r="E9" s="167"/>
      <c r="F9" s="26"/>
    </row>
    <row r="10" spans="1:6" ht="27" customHeight="1" x14ac:dyDescent="0.2">
      <c r="A10" s="31" t="s">
        <v>27</v>
      </c>
      <c r="B10" s="31" t="s">
        <v>10</v>
      </c>
      <c r="C10" s="31" t="s">
        <v>28</v>
      </c>
      <c r="D10" s="31" t="s">
        <v>94</v>
      </c>
      <c r="E10" s="31" t="s">
        <v>36</v>
      </c>
      <c r="F10" s="32"/>
    </row>
    <row r="11" spans="1:6" s="57" customFormat="1" hidden="1" x14ac:dyDescent="0.2">
      <c r="A11" s="77"/>
      <c r="B11" s="78"/>
      <c r="C11" s="82"/>
      <c r="D11" s="82"/>
      <c r="E11" s="83"/>
      <c r="F11" s="3"/>
    </row>
    <row r="12" spans="1:6" s="57" customFormat="1" x14ac:dyDescent="0.2">
      <c r="A12" s="81"/>
      <c r="B12" s="82"/>
      <c r="C12" s="82" t="s">
        <v>134</v>
      </c>
      <c r="D12" s="82"/>
      <c r="E12" s="83"/>
      <c r="F12" s="3"/>
    </row>
    <row r="13" spans="1:6" s="57" customFormat="1" x14ac:dyDescent="0.2">
      <c r="A13" s="82"/>
      <c r="B13" s="82"/>
      <c r="C13" s="82"/>
      <c r="D13" s="82"/>
      <c r="E13" s="83"/>
      <c r="F13" s="3"/>
    </row>
    <row r="14" spans="1:6" s="57" customFormat="1" x14ac:dyDescent="0.2">
      <c r="A14" s="77"/>
      <c r="B14" s="78"/>
      <c r="C14" s="82"/>
      <c r="D14" s="82"/>
      <c r="E14" s="83"/>
      <c r="F14" s="3"/>
    </row>
    <row r="15" spans="1:6" ht="34.5" customHeight="1" x14ac:dyDescent="0.2">
      <c r="A15" s="58" t="s">
        <v>76</v>
      </c>
      <c r="B15" s="70">
        <f>SUM(B11:B14)</f>
        <v>0</v>
      </c>
      <c r="C15" s="88"/>
      <c r="D15" s="155"/>
      <c r="E15" s="155"/>
      <c r="F15" s="33"/>
    </row>
    <row r="16" spans="1:6" ht="14.1" customHeight="1" x14ac:dyDescent="0.2">
      <c r="A16" s="34"/>
      <c r="B16" s="28"/>
      <c r="C16" s="22"/>
      <c r="D16" s="22"/>
      <c r="E16" s="22"/>
      <c r="F16" s="26"/>
    </row>
    <row r="17" spans="1:6" x14ac:dyDescent="0.2">
      <c r="A17" s="34"/>
      <c r="B17" s="35"/>
      <c r="C17" s="22"/>
      <c r="D17" s="22"/>
      <c r="E17" s="22"/>
      <c r="F17" s="34"/>
    </row>
    <row r="18" spans="1:6" x14ac:dyDescent="0.2">
      <c r="A18" s="22"/>
      <c r="B18" s="22"/>
      <c r="C18" s="22"/>
      <c r="D18" s="22"/>
      <c r="E18" s="34"/>
    </row>
    <row r="19" spans="1:6" ht="12.75" customHeight="1" x14ac:dyDescent="0.2"/>
    <row r="20" spans="1:6" x14ac:dyDescent="0.2">
      <c r="A20" s="36"/>
      <c r="B20" s="36"/>
      <c r="C20" s="36"/>
      <c r="D20" s="36"/>
      <c r="E20" s="36"/>
      <c r="F20" s="26"/>
    </row>
    <row r="21" spans="1:6" x14ac:dyDescent="0.2">
      <c r="A21" s="36"/>
      <c r="B21" s="36"/>
      <c r="C21" s="36"/>
      <c r="D21" s="36"/>
      <c r="E21" s="36"/>
      <c r="F21" s="26"/>
    </row>
    <row r="22" spans="1:6" x14ac:dyDescent="0.2">
      <c r="A22" s="36"/>
      <c r="B22" s="36"/>
      <c r="C22" s="36"/>
      <c r="D22" s="36"/>
      <c r="E22" s="36"/>
      <c r="F22" s="26"/>
    </row>
    <row r="23" spans="1:6" x14ac:dyDescent="0.2">
      <c r="A23" s="36"/>
      <c r="B23" s="36"/>
      <c r="C23" s="36"/>
      <c r="D23" s="36"/>
      <c r="E23" s="36"/>
      <c r="F23" s="26"/>
    </row>
    <row r="24" spans="1:6" x14ac:dyDescent="0.2">
      <c r="A24" s="36"/>
      <c r="B24" s="36"/>
      <c r="C24" s="36"/>
      <c r="D24" s="36"/>
      <c r="E24" s="36"/>
      <c r="F24" s="26"/>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formatCells="0" insertRows="0" deleteRows="0"/>
  <mergeCells count="10">
    <mergeCell ref="D15:E15"/>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sign-off'!$A$24:$A$25</xm:f>
          </x14:formula1>
          <xm:sqref>B7:E7</xm:sqref>
        </x14:dataValidation>
        <x14:dataValidation type="decimal" operator="greaterThan" allowBlank="1" showInputMessage="1" showErrorMessage="1" error="This cell must contain a dollar figure">
          <x14:formula1>
            <xm:f>'Summary and sign-off'!$A$41</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6" sqref="B6:F6"/>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7" ht="26.25" customHeight="1" x14ac:dyDescent="0.2">
      <c r="A1" s="151" t="s">
        <v>11</v>
      </c>
      <c r="B1" s="151"/>
      <c r="C1" s="151"/>
      <c r="D1" s="151"/>
      <c r="E1" s="151"/>
      <c r="F1" s="151"/>
    </row>
    <row r="2" spans="1:7" ht="21" customHeight="1" x14ac:dyDescent="0.2">
      <c r="A2" s="4" t="s">
        <v>2</v>
      </c>
      <c r="B2" s="154" t="str">
        <f>'Summary and sign-off'!B2:F2</f>
        <v>Department of Corrections</v>
      </c>
      <c r="C2" s="154"/>
      <c r="D2" s="154"/>
      <c r="E2" s="154"/>
      <c r="F2" s="154"/>
    </row>
    <row r="3" spans="1:7" ht="21" customHeight="1" x14ac:dyDescent="0.2">
      <c r="A3" s="4" t="s">
        <v>3</v>
      </c>
      <c r="B3" s="154" t="str">
        <f>'Summary and sign-off'!B3:F3</f>
        <v>Rachel Leota</v>
      </c>
      <c r="C3" s="154"/>
      <c r="D3" s="154"/>
      <c r="E3" s="154"/>
      <c r="F3" s="154"/>
    </row>
    <row r="4" spans="1:7" ht="21" customHeight="1" x14ac:dyDescent="0.2">
      <c r="A4" s="4" t="s">
        <v>37</v>
      </c>
      <c r="B4" s="154">
        <f>'Summary and sign-off'!B4:F4</f>
        <v>43414</v>
      </c>
      <c r="C4" s="154"/>
      <c r="D4" s="154"/>
      <c r="E4" s="154"/>
      <c r="F4" s="154"/>
    </row>
    <row r="5" spans="1:7" ht="21" customHeight="1" x14ac:dyDescent="0.2">
      <c r="A5" s="4" t="s">
        <v>38</v>
      </c>
      <c r="B5" s="154">
        <f>'Summary and sign-off'!B5:F5</f>
        <v>43499</v>
      </c>
      <c r="C5" s="154"/>
      <c r="D5" s="154"/>
      <c r="E5" s="154"/>
      <c r="F5" s="154"/>
    </row>
    <row r="6" spans="1:7" ht="21" customHeight="1" x14ac:dyDescent="0.2">
      <c r="A6" s="4" t="s">
        <v>97</v>
      </c>
      <c r="B6" s="149"/>
      <c r="C6" s="149"/>
      <c r="D6" s="149"/>
      <c r="E6" s="149"/>
      <c r="F6" s="149"/>
    </row>
    <row r="7" spans="1:7" ht="21" customHeight="1" x14ac:dyDescent="0.2">
      <c r="A7" s="4" t="s">
        <v>57</v>
      </c>
      <c r="B7" s="149" t="s">
        <v>68</v>
      </c>
      <c r="C7" s="149"/>
      <c r="D7" s="149"/>
      <c r="E7" s="149"/>
      <c r="F7" s="149"/>
    </row>
    <row r="8" spans="1:7" ht="36" customHeight="1" x14ac:dyDescent="0.2">
      <c r="A8" s="158" t="s">
        <v>29</v>
      </c>
      <c r="B8" s="158"/>
      <c r="C8" s="158"/>
      <c r="D8" s="158"/>
      <c r="E8" s="158"/>
      <c r="F8" s="158"/>
    </row>
    <row r="9" spans="1:7" ht="36" customHeight="1" x14ac:dyDescent="0.2">
      <c r="A9" s="166" t="s">
        <v>74</v>
      </c>
      <c r="B9" s="167"/>
      <c r="C9" s="167"/>
      <c r="D9" s="167"/>
      <c r="E9" s="167"/>
      <c r="F9" s="167"/>
    </row>
    <row r="10" spans="1:7" ht="39" customHeight="1" x14ac:dyDescent="0.2">
      <c r="A10" s="18" t="s">
        <v>27</v>
      </c>
      <c r="B10" s="9" t="s">
        <v>95</v>
      </c>
      <c r="C10" s="9" t="s">
        <v>41</v>
      </c>
      <c r="D10" s="9" t="s">
        <v>12</v>
      </c>
      <c r="E10" s="9" t="s">
        <v>42</v>
      </c>
      <c r="F10" s="9" t="s">
        <v>70</v>
      </c>
    </row>
    <row r="11" spans="1:7" s="57" customFormat="1" hidden="1" x14ac:dyDescent="0.2">
      <c r="A11" s="81"/>
      <c r="B11" s="82"/>
      <c r="C11" s="87"/>
      <c r="D11" s="82"/>
      <c r="E11" s="84"/>
      <c r="F11" s="83"/>
    </row>
    <row r="12" spans="1:7" s="57" customFormat="1" x14ac:dyDescent="0.2">
      <c r="A12" s="81"/>
      <c r="B12" s="85" t="s">
        <v>133</v>
      </c>
      <c r="C12" s="87"/>
      <c r="D12" s="85"/>
      <c r="E12" s="84"/>
      <c r="F12" s="86"/>
    </row>
    <row r="13" spans="1:7" s="57" customFormat="1" x14ac:dyDescent="0.2">
      <c r="A13" s="81"/>
      <c r="B13" s="85"/>
      <c r="C13" s="87"/>
      <c r="D13" s="85"/>
      <c r="E13" s="84"/>
      <c r="F13" s="86"/>
    </row>
    <row r="14" spans="1:7" s="57" customFormat="1" x14ac:dyDescent="0.2">
      <c r="A14" s="81"/>
      <c r="B14" s="82"/>
      <c r="C14" s="87"/>
      <c r="D14" s="82"/>
      <c r="E14" s="84"/>
      <c r="F14" s="83"/>
    </row>
    <row r="15" spans="1:7" ht="34.5" customHeight="1" x14ac:dyDescent="0.2">
      <c r="A15" s="59" t="s">
        <v>96</v>
      </c>
      <c r="B15" s="60" t="s">
        <v>14</v>
      </c>
      <c r="C15" s="61">
        <f>C16+C17</f>
        <v>0</v>
      </c>
      <c r="D15" s="95"/>
      <c r="E15" s="168"/>
      <c r="F15" s="168"/>
      <c r="G15" s="57"/>
    </row>
    <row r="16" spans="1:7" ht="25.5" customHeight="1" x14ac:dyDescent="0.25">
      <c r="A16" s="62"/>
      <c r="B16" s="63" t="s">
        <v>15</v>
      </c>
      <c r="C16" s="64">
        <f>COUNTIF(C11:C14,'Summary and sign-off'!A39)</f>
        <v>0</v>
      </c>
      <c r="D16" s="19"/>
      <c r="E16" s="20"/>
      <c r="F16" s="21"/>
    </row>
    <row r="17" spans="1:6" ht="25.5" customHeight="1" x14ac:dyDescent="0.25">
      <c r="A17" s="62"/>
      <c r="B17" s="63" t="s">
        <v>13</v>
      </c>
      <c r="C17" s="64">
        <f>COUNTIF(C11:C14,'Summary and sign-off'!A40)</f>
        <v>0</v>
      </c>
      <c r="D17" s="19"/>
      <c r="E17" s="20"/>
      <c r="F17" s="21"/>
    </row>
    <row r="18" spans="1:6" x14ac:dyDescent="0.2">
      <c r="A18" s="22"/>
      <c r="B18" s="23"/>
      <c r="C18" s="22"/>
      <c r="D18" s="24"/>
      <c r="E18" s="24"/>
      <c r="F18" s="22"/>
    </row>
    <row r="19" spans="1:6" ht="12.75" customHeight="1" x14ac:dyDescent="0.2">
      <c r="A19" s="25"/>
      <c r="B19" s="25"/>
      <c r="C19" s="29"/>
      <c r="D19" s="29"/>
      <c r="E19" s="29"/>
      <c r="F19" s="29"/>
    </row>
    <row r="20" spans="1:6" ht="12.75" customHeight="1" x14ac:dyDescent="0.2">
      <c r="A20" s="25"/>
      <c r="B20" s="25"/>
      <c r="C20" s="29"/>
      <c r="D20" s="29"/>
      <c r="E20" s="29"/>
      <c r="F20" s="29"/>
    </row>
    <row r="21" spans="1:6" x14ac:dyDescent="0.2"/>
    <row r="22" spans="1:6" x14ac:dyDescent="0.2"/>
    <row r="23" spans="1:6" x14ac:dyDescent="0.2">
      <c r="A23" s="23"/>
      <c r="B23" s="23"/>
      <c r="C23" s="23"/>
      <c r="D23" s="23"/>
      <c r="E23" s="23"/>
      <c r="F23" s="23"/>
    </row>
    <row r="24" spans="1:6" x14ac:dyDescent="0.2">
      <c r="A24" s="23"/>
      <c r="B24" s="23"/>
      <c r="C24" s="23"/>
      <c r="D24" s="23"/>
      <c r="E24" s="23"/>
      <c r="F24" s="23"/>
    </row>
    <row r="25" spans="1:6" x14ac:dyDescent="0.2">
      <c r="A25" s="23"/>
      <c r="B25" s="23"/>
      <c r="C25" s="23"/>
      <c r="D25" s="23"/>
      <c r="E25" s="23"/>
      <c r="F25" s="23"/>
    </row>
    <row r="26" spans="1:6" x14ac:dyDescent="0.2">
      <c r="A26" s="23"/>
      <c r="B26" s="23"/>
      <c r="C26" s="23"/>
      <c r="D26" s="23"/>
      <c r="E26" s="23"/>
      <c r="F26" s="23"/>
    </row>
    <row r="27" spans="1:6" x14ac:dyDescent="0.2">
      <c r="A27" s="23"/>
      <c r="B27" s="23"/>
      <c r="C27" s="23"/>
      <c r="D27" s="23"/>
      <c r="E27" s="23"/>
      <c r="F27" s="23"/>
    </row>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formatCells="0" insertRows="0" deleteRows="0"/>
  <mergeCells count="10">
    <mergeCell ref="E15:F15"/>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sign-off'!$A$22:$A$23</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sign-off'!$A$24:$A$25</xm:f>
          </x14:formula1>
          <xm:sqref>B7:F7</xm:sqref>
        </x14:dataValidation>
        <x14:dataValidation type="list" allowBlank="1" showInputMessage="1" showErrorMessage="1" error="Use the drop down list (at the right of the cell)">
          <x14:formula1>
            <xm:f>'Summary and sign-off'!$A$39:$A$40</xm:f>
          </x14:formula1>
          <xm:sqref>C11:C14</xm:sqref>
        </x14:dataValidation>
        <x14:dataValidation type="list" errorStyle="information" operator="greaterThan" allowBlank="1" showInputMessage="1" prompt="Provide specific $ value if possible">
          <x14:formula1>
            <xm:f>'Summary and sign-off'!$A$33:$A$38</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schemas.microsoft.com/office/infopath/2007/PartnerControls"/>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FISHER, Robyn (WELLHO)</cp:lastModifiedBy>
  <cp:lastPrinted>2019-05-13T00:48:39Z</cp:lastPrinted>
  <dcterms:created xsi:type="dcterms:W3CDTF">2010-10-17T20:59:02Z</dcterms:created>
  <dcterms:modified xsi:type="dcterms:W3CDTF">2019-07-25T02:52:29Z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