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3040" windowHeight="913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expenses'!$A$1:$E$17</definedName>
    <definedName name="_xlnm.Print_Area" localSheetId="4">'Gifts and benefits'!$A$1:$F$17</definedName>
    <definedName name="_xlnm.Print_Area" localSheetId="2">Hospitality!$A$1:$E$16</definedName>
    <definedName name="_xlnm.Print_Area" localSheetId="0">'Summary and sign-off'!$A$1:$F$18</definedName>
    <definedName name="_xlnm.Print_Area" localSheetId="1">Travel!$A$1:$E$42</definedName>
  </definedNames>
  <calcPr calcId="145621"/>
</workbook>
</file>

<file path=xl/calcChain.xml><?xml version="1.0" encoding="utf-8"?>
<calcChain xmlns="http://schemas.openxmlformats.org/spreadsheetml/2006/main">
  <c r="B28" i="1" l="1"/>
  <c r="B27" i="1"/>
  <c r="B26" i="1"/>
  <c r="B25" i="1"/>
  <c r="B22" i="1"/>
  <c r="B21" i="1"/>
  <c r="B6" i="13" l="1"/>
  <c r="E53" i="13"/>
  <c r="C53" i="13"/>
  <c r="C16" i="4"/>
  <c r="C15" i="4"/>
  <c r="B53" i="13" l="1"/>
  <c r="B52" i="13"/>
  <c r="D52" i="13"/>
  <c r="B51" i="13"/>
  <c r="D51" i="13"/>
  <c r="D50" i="13"/>
  <c r="B50" i="13"/>
  <c r="D49" i="13"/>
  <c r="B49" i="13"/>
  <c r="D48" i="13"/>
  <c r="B48" i="13"/>
  <c r="B2" i="4"/>
  <c r="B3" i="4"/>
  <c r="B2" i="3"/>
  <c r="B3" i="3"/>
  <c r="B2" i="2"/>
  <c r="B3" i="2"/>
  <c r="B2" i="1"/>
  <c r="B3" i="1"/>
  <c r="F51" i="13" l="1"/>
  <c r="F53" i="13"/>
  <c r="F52" i="13"/>
  <c r="F50" i="13"/>
  <c r="F49" i="13"/>
  <c r="F48" i="13"/>
  <c r="C13" i="13"/>
  <c r="C12" i="13"/>
  <c r="C11" i="13"/>
  <c r="C16" i="13" l="1"/>
  <c r="C17" i="13"/>
  <c r="B5" i="4" l="1"/>
  <c r="B4" i="4"/>
  <c r="B5" i="3"/>
  <c r="B4" i="3"/>
  <c r="B5" i="2"/>
  <c r="B4" i="2"/>
  <c r="B5" i="1"/>
  <c r="B4" i="1"/>
  <c r="C15" i="13" l="1"/>
  <c r="F12" i="13" l="1"/>
  <c r="C14" i="4"/>
  <c r="F11" i="13" s="1"/>
  <c r="F13" i="13" l="1"/>
  <c r="B39" i="1"/>
  <c r="B17" i="13" s="1"/>
  <c r="B32" i="1"/>
  <c r="B16" i="13" s="1"/>
  <c r="B16" i="1"/>
  <c r="B15" i="13" s="1"/>
  <c r="B16" i="3" l="1"/>
  <c r="B13" i="13" s="1"/>
  <c r="B15" i="2"/>
  <c r="B12" i="13" s="1"/>
  <c r="B11" i="13" l="1"/>
  <c r="B41"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19" authorId="0">
      <text>
        <r>
          <rPr>
            <sz val="9"/>
            <color indexed="81"/>
            <rFont val="Tahoma"/>
            <family val="2"/>
          </rPr>
          <t xml:space="preserve">
Insert additional rows as needed:
- 'right click' on a row number (left of screen)
- select 'Insert' (this will insert a row above it)
</t>
        </r>
      </text>
    </comment>
    <comment ref="A35"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<sst xmlns="http://schemas.openxmlformats.org/spreadsheetml/2006/main" count="169" uniqueCount="121">
  <si>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</si>
  <si>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</si>
  <si>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</si>
  <si>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</si>
  <si>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</si>
  <si>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</si>
  <si>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</si>
  <si>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</si>
  <si>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</si>
  <si>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</si>
  <si>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</si>
  <si>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</si>
  <si>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</si>
  <si>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</si>
  <si>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</si>
  <si>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</si>
  <si>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</si>
  <si>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</si>
  <si>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</si>
  <si>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</si>
  <si>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</si>
  <si>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</si>
  <si>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</si>
  <si>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</si>
  <si>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</si>
  <si>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</si>
  <si>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</si>
  <si>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</si>
  <si>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</si>
  <si>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</si>
  <si>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</si>
  <si>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</si>
  <si>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</si>
  <si>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</si>
  <si>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</si>
  <si>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</si>
  <si>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</si>
  <si>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</si>
  <si>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</si>
  <si>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</si>
  <si>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</si>
  <si>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</si>
  <si>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</si>
  <si>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</si>
  <si>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</si>
  <si>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</si>
  <si>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</si>
  <si>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</si>
  <si>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</si>
  <si>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</si>
  <si>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</si>
  <si>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</si>
  <si>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</si>
  <si>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</si>
  <si>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</si>
  <si>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</si>
  <si>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</si>
  <si>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</si>
  <si>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</si>
  <si>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</si>
  <si>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</si>
  <si>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</si>
  <si>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</si>
  <si>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</si>
  <si>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</si>
  <si>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</si>
  <si>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</si>
  <si>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</si>
  <si>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</si>
  <si>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</si>
  <si>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</si>
  <si>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</si>
  <si>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</si>
  <si>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</si>
  <si>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</si>
  <si>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</si>
  <si>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</si>
  <si>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</si>
  <si>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</si>
  <si>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</si>
  <si>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</si>
  <si>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</si>
  <si>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</si>
  <si>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</si>
  <si>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</si>
  <si>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</si>
  <si>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</si>
  <si>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</si>
  <si>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</si>
  <si>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</si>
  <si>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</si>
  <si>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</si>
  <si>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</si>
  <si>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</si>
  <si>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</si>
  <si>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</si>
  <si>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</si>
  <si>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</si>
  <si>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</si>
  <si>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Flights</t>
  </si>
  <si>
    <t>Accommodation</t>
  </si>
  <si>
    <t>Car Rental</t>
  </si>
  <si>
    <t>Auckland</t>
  </si>
  <si>
    <t>Mileage</t>
  </si>
  <si>
    <t>N/A</t>
  </si>
  <si>
    <t>Airport Parking</t>
  </si>
  <si>
    <t>Mileage October</t>
  </si>
  <si>
    <t>Visit to Gisborne Region</t>
  </si>
  <si>
    <t>Gisborne</t>
  </si>
  <si>
    <t>Jeremy Lightfoot</t>
  </si>
  <si>
    <t>Rotorua &amp; Taupo</t>
  </si>
  <si>
    <t>Rental Car</t>
  </si>
  <si>
    <t>Various</t>
  </si>
  <si>
    <t>Cell phone Charges October 2018</t>
  </si>
  <si>
    <t>Phone and Data Costs</t>
  </si>
  <si>
    <t>Manukau Sites Visits</t>
  </si>
  <si>
    <t>09/11/2018 - 10/11/2018</t>
  </si>
  <si>
    <t>Regional Community Engagement with Minister &amp; Regional site visits</t>
  </si>
  <si>
    <t>No Information to disclose</t>
  </si>
  <si>
    <t>No information to disclose</t>
  </si>
  <si>
    <t>Audit &amp; Risk Committee Chair has approved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</si>
</sst>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s>
  <cellStyleXfs count="2">
    <xf numFmtId="0" fontId="0" fillId="0" borderId="0"/>
    <xf numFmtId="165" fontId="19" fillId="0" borderId="0" applyFont="0" applyFill="0" applyBorder="0" applyAlignment="0" applyProtection="0"/>
  </cellStyleXfs>
  <cellXfs count="16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protection locked="0"/>
    </xf>
    <xf numFmtId="164" fontId="11" fillId="9" borderId="14" xfId="0" applyNumberFormat="1" applyFont="1" applyFill="1" applyBorder="1" applyAlignment="1" applyProtection="1">
      <alignment vertical="center" wrapText="1"/>
      <protection locked="0"/>
    </xf>
    <xf numFmtId="0" fontId="11" fillId="9" borderId="14" xfId="0" applyFont="1" applyFill="1" applyBorder="1" applyAlignment="1" applyProtection="1">
      <alignment vertical="center" wrapText="1"/>
      <protection locked="0"/>
    </xf>
    <xf numFmtId="0" fontId="11" fillId="9" borderId="15" xfId="0" applyFont="1" applyFill="1" applyBorder="1" applyAlignment="1" applyProtection="1">
      <alignment vertical="center" wrapText="1"/>
      <protection locked="0"/>
    </xf>
    <xf numFmtId="0" fontId="11" fillId="9" borderId="4"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11" fillId="9" borderId="11" xfId="0" applyFont="1" applyFill="1" applyBorder="1" applyAlignment="1" applyProtection="1">
      <alignment horizontal="center" vertical="center" wrapText="1"/>
      <protection locked="0"/>
    </xf>
    <xf numFmtId="14" fontId="11" fillId="9" borderId="14" xfId="0" applyNumberFormat="1" applyFont="1" applyFill="1" applyBorder="1" applyAlignment="1" applyProtection="1">
      <alignment horizontal="center" vertical="center" wrapText="1"/>
      <protection locked="0"/>
    </xf>
    <xf numFmtId="167" fontId="11" fillId="9" borderId="16" xfId="0" applyNumberFormat="1" applyFont="1" applyFill="1" applyBorder="1" applyAlignment="1" applyProtection="1">
      <alignment vertical="center"/>
      <protection locked="0"/>
    </xf>
    <xf numFmtId="164" fontId="11" fillId="9" borderId="17" xfId="0" applyNumberFormat="1" applyFont="1" applyFill="1" applyBorder="1" applyAlignment="1" applyProtection="1">
      <alignment vertical="center" wrapText="1"/>
      <protection locked="0"/>
    </xf>
    <xf numFmtId="0" fontId="11" fillId="9"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vertical="center" wrapText="1"/>
      <protection locked="0"/>
    </xf>
    <xf numFmtId="0" fontId="11" fillId="9" borderId="18" xfId="0" applyFont="1" applyFill="1" applyBorder="1" applyAlignment="1" applyProtection="1">
      <alignment vertical="center" wrapText="1"/>
      <protection locked="0"/>
    </xf>
    <xf numFmtId="14" fontId="11" fillId="9" borderId="4" xfId="0" applyNumberFormat="1" applyFont="1" applyFill="1" applyBorder="1" applyAlignment="1" applyProtection="1">
      <alignment horizontal="center" vertical="center" wrapText="1"/>
      <protection locked="0"/>
    </xf>
    <xf numFmtId="167" fontId="11" fillId="9" borderId="7" xfId="0" applyNumberFormat="1" applyFont="1" applyFill="1" applyBorder="1" applyAlignment="1" applyProtection="1">
      <alignment vertical="center"/>
      <protection locked="0"/>
    </xf>
    <xf numFmtId="14" fontId="11" fillId="9" borderId="8"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B72" sqref="B72"/>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42" t="s">
        <v>53</v>
      </c>
      <c r="B1" s="142"/>
      <c r="C1" s="142"/>
      <c r="D1" s="142"/>
      <c r="E1" s="142"/>
      <c r="F1" s="142"/>
      <c r="G1" s="37"/>
      <c r="H1" s="37"/>
      <c r="I1" s="37"/>
      <c r="J1" s="37"/>
      <c r="K1" s="37"/>
    </row>
    <row r="2" spans="1:11" ht="21" customHeight="1" x14ac:dyDescent="0.2">
      <c r="A2" s="4" t="s">
        <v>2</v>
      </c>
      <c r="B2" s="143" t="s">
        <v>98</v>
      </c>
      <c r="C2" s="143"/>
      <c r="D2" s="143"/>
      <c r="E2" s="143"/>
      <c r="F2" s="143"/>
      <c r="G2" s="37"/>
      <c r="H2" s="37"/>
      <c r="I2" s="37"/>
      <c r="J2" s="37"/>
      <c r="K2" s="37"/>
    </row>
    <row r="3" spans="1:11" ht="21" customHeight="1" x14ac:dyDescent="0.2">
      <c r="A3" s="4" t="s">
        <v>54</v>
      </c>
      <c r="B3" s="143" t="s">
        <v>109</v>
      </c>
      <c r="C3" s="143"/>
      <c r="D3" s="143"/>
      <c r="E3" s="143"/>
      <c r="F3" s="143"/>
      <c r="G3" s="37"/>
      <c r="H3" s="37"/>
      <c r="I3" s="37"/>
      <c r="J3" s="37"/>
      <c r="K3" s="37"/>
    </row>
    <row r="4" spans="1:11" ht="21" customHeight="1" x14ac:dyDescent="0.2">
      <c r="A4" s="4" t="s">
        <v>39</v>
      </c>
      <c r="B4" s="144">
        <v>43374</v>
      </c>
      <c r="C4" s="144"/>
      <c r="D4" s="144"/>
      <c r="E4" s="144"/>
      <c r="F4" s="144"/>
      <c r="G4" s="37"/>
      <c r="H4" s="37"/>
      <c r="I4" s="37"/>
      <c r="J4" s="37"/>
      <c r="K4" s="37"/>
    </row>
    <row r="5" spans="1:11" ht="21" customHeight="1" x14ac:dyDescent="0.2">
      <c r="A5" s="4" t="s">
        <v>40</v>
      </c>
      <c r="B5" s="144">
        <v>43413</v>
      </c>
      <c r="C5" s="144"/>
      <c r="D5" s="144"/>
      <c r="E5" s="144"/>
      <c r="F5" s="144"/>
      <c r="G5" s="37"/>
      <c r="H5" s="37"/>
      <c r="I5" s="37"/>
      <c r="J5" s="37"/>
      <c r="K5" s="37"/>
    </row>
    <row r="6" spans="1:11" ht="21" customHeight="1" x14ac:dyDescent="0.2">
      <c r="A6" s="4" t="s">
        <v>57</v>
      </c>
      <c r="B6" s="141" t="str">
        <f>IF(AND(Travel!B7&lt;&gt;A24,Hospitality!B7&lt;&gt;A24,'All other expenses'!B7&lt;&gt;A24,'Gifts and benefits'!B7&lt;&gt;A24),A25,IF(AND(Travel!B7=A24,Hospitality!B7=A24,'All other expenses'!B7=A24,'Gifts and benefits'!B7=A24),A27,A26))</f>
        <v>Data and totals checked on all sheets</v>
      </c>
      <c r="C6" s="141"/>
      <c r="D6" s="141"/>
      <c r="E6" s="141"/>
      <c r="F6" s="141"/>
      <c r="G6" s="29"/>
      <c r="H6" s="37"/>
      <c r="I6" s="37"/>
      <c r="J6" s="37"/>
      <c r="K6" s="37"/>
    </row>
    <row r="7" spans="1:11" ht="21" customHeight="1" x14ac:dyDescent="0.2">
      <c r="A7" s="4" t="s">
        <v>73</v>
      </c>
      <c r="B7" s="140" t="s">
        <v>30</v>
      </c>
      <c r="C7" s="140"/>
      <c r="D7" s="140"/>
      <c r="E7" s="140"/>
      <c r="F7" s="140"/>
      <c r="G7" s="29"/>
      <c r="H7" s="37"/>
      <c r="I7" s="37"/>
      <c r="J7" s="37"/>
      <c r="K7" s="37"/>
    </row>
    <row r="8" spans="1:11" ht="21" customHeight="1" x14ac:dyDescent="0.2">
      <c r="A8" s="4" t="s">
        <v>55</v>
      </c>
      <c r="B8" s="140" t="s">
        <v>120</v>
      </c>
      <c r="C8" s="140"/>
      <c r="D8" s="140"/>
      <c r="E8" s="140"/>
      <c r="F8" s="140"/>
      <c r="G8" s="29"/>
      <c r="H8" s="37"/>
      <c r="I8" s="37"/>
      <c r="J8" s="37"/>
      <c r="K8" s="37"/>
    </row>
    <row r="9" spans="1:11" ht="66.75" customHeight="1" x14ac:dyDescent="0.2">
      <c r="A9" s="139"/>
      <c r="B9" s="139"/>
      <c r="C9" s="139"/>
      <c r="D9" s="139"/>
      <c r="E9" s="139"/>
      <c r="F9" s="139"/>
      <c r="G9" s="29"/>
      <c r="H9" s="37"/>
      <c r="I9" s="37"/>
      <c r="J9" s="37"/>
      <c r="K9" s="37"/>
    </row>
    <row r="10" spans="1:11" s="118" customFormat="1" ht="36" customHeight="1" x14ac:dyDescent="0.2">
      <c r="A10" s="112" t="s">
        <v>26</v>
      </c>
      <c r="B10" s="113" t="s">
        <v>10</v>
      </c>
      <c r="C10" s="113" t="s">
        <v>32</v>
      </c>
      <c r="D10" s="114"/>
      <c r="E10" s="115" t="s">
        <v>25</v>
      </c>
      <c r="F10" s="116" t="s">
        <v>34</v>
      </c>
      <c r="G10" s="117"/>
      <c r="H10" s="117"/>
      <c r="I10" s="117"/>
      <c r="J10" s="117"/>
      <c r="K10" s="117"/>
    </row>
    <row r="11" spans="1:11" ht="27.75" customHeight="1" x14ac:dyDescent="0.2">
      <c r="A11" s="11" t="s">
        <v>43</v>
      </c>
      <c r="B11" s="66">
        <f>B15+B16+B17</f>
        <v>2244.71</v>
      </c>
      <c r="C11" s="73" t="str">
        <f>IF(Travel!B6="",A28,Travel!B6)</f>
        <v>Figures exclude GST</v>
      </c>
      <c r="D11" s="8"/>
      <c r="E11" s="11" t="s">
        <v>50</v>
      </c>
      <c r="F11" s="44">
        <f>'Gifts and benefits'!C14</f>
        <v>0</v>
      </c>
      <c r="G11" s="38"/>
      <c r="H11" s="38"/>
      <c r="I11" s="38"/>
      <c r="J11" s="38"/>
      <c r="K11" s="38"/>
    </row>
    <row r="12" spans="1:11" ht="27.75" customHeight="1" x14ac:dyDescent="0.2">
      <c r="A12" s="11" t="s">
        <v>6</v>
      </c>
      <c r="B12" s="66">
        <f>Hospitality!B15</f>
        <v>0</v>
      </c>
      <c r="C12" s="73" t="str">
        <f>IF(Hospitality!B6="",A28,Hospitality!B6)</f>
        <v>Not yet indicated</v>
      </c>
      <c r="D12" s="8"/>
      <c r="E12" s="11" t="s">
        <v>51</v>
      </c>
      <c r="F12" s="44">
        <f>'Gifts and benefits'!C15</f>
        <v>0</v>
      </c>
      <c r="G12" s="38"/>
      <c r="H12" s="38"/>
      <c r="I12" s="38"/>
      <c r="J12" s="38"/>
      <c r="K12" s="38"/>
    </row>
    <row r="13" spans="1:11" ht="27.75" customHeight="1" x14ac:dyDescent="0.2">
      <c r="A13" s="11" t="s">
        <v>9</v>
      </c>
      <c r="B13" s="66">
        <f>'All other expenses'!B16</f>
        <v>40</v>
      </c>
      <c r="C13" s="73" t="str">
        <f>IF('All other expenses'!B6="",A28,'All other expenses'!B6)</f>
        <v>Figures include GST (where applicable)</v>
      </c>
      <c r="D13" s="8"/>
      <c r="E13" s="11" t="s">
        <v>52</v>
      </c>
      <c r="F13" s="44">
        <f>'Gifts and benefits'!C16</f>
        <v>0</v>
      </c>
      <c r="G13" s="37"/>
      <c r="H13" s="37"/>
      <c r="I13" s="37"/>
      <c r="J13" s="37"/>
      <c r="K13" s="37"/>
    </row>
    <row r="14" spans="1:11" ht="12.75" customHeight="1" x14ac:dyDescent="0.2">
      <c r="A14" s="10"/>
      <c r="B14" s="67"/>
      <c r="C14" s="74"/>
      <c r="D14" s="45"/>
      <c r="E14" s="8"/>
      <c r="F14" s="46"/>
      <c r="G14" s="27"/>
      <c r="H14" s="27"/>
      <c r="I14" s="27"/>
      <c r="J14" s="27"/>
      <c r="K14" s="27"/>
    </row>
    <row r="15" spans="1:11" ht="27.75" customHeight="1" x14ac:dyDescent="0.2">
      <c r="A15" s="12" t="s">
        <v>23</v>
      </c>
      <c r="B15" s="68">
        <f>Travel!B16</f>
        <v>0</v>
      </c>
      <c r="C15" s="75" t="str">
        <f>C11</f>
        <v>Figures exclude GST</v>
      </c>
      <c r="D15" s="8"/>
      <c r="E15" s="8"/>
      <c r="F15" s="46"/>
      <c r="G15" s="37"/>
      <c r="H15" s="37"/>
      <c r="I15" s="37"/>
      <c r="J15" s="37"/>
      <c r="K15" s="37"/>
    </row>
    <row r="16" spans="1:11" ht="27.75" customHeight="1" x14ac:dyDescent="0.2">
      <c r="A16" s="12" t="s">
        <v>47</v>
      </c>
      <c r="B16" s="68">
        <f>Travel!B32</f>
        <v>2244.71</v>
      </c>
      <c r="C16" s="75" t="str">
        <f>C11</f>
        <v>Figures exclude GST</v>
      </c>
      <c r="D16" s="47"/>
      <c r="E16" s="8"/>
      <c r="F16" s="48"/>
      <c r="G16" s="37"/>
      <c r="H16" s="37"/>
      <c r="I16" s="37"/>
      <c r="J16" s="37"/>
      <c r="K16" s="37"/>
    </row>
    <row r="17" spans="1:11" ht="27.75" customHeight="1" x14ac:dyDescent="0.2">
      <c r="A17" s="12" t="s">
        <v>24</v>
      </c>
      <c r="B17" s="68">
        <f>Travel!B39</f>
        <v>0</v>
      </c>
      <c r="C17" s="75" t="str">
        <f>C11</f>
        <v>Figures exclude GST</v>
      </c>
      <c r="D17" s="8"/>
      <c r="E17" s="8"/>
      <c r="F17" s="48"/>
      <c r="G17" s="37"/>
      <c r="H17" s="37"/>
      <c r="I17" s="37"/>
      <c r="J17" s="37"/>
      <c r="K17" s="37"/>
    </row>
    <row r="18" spans="1:11" ht="27.75" customHeight="1" x14ac:dyDescent="0.2">
      <c r="A18" s="28"/>
      <c r="B18" s="24"/>
      <c r="C18" s="28"/>
      <c r="D18" s="7"/>
      <c r="E18" s="7"/>
      <c r="F18" s="49"/>
      <c r="G18" s="50"/>
      <c r="H18" s="50"/>
      <c r="I18" s="50"/>
      <c r="J18" s="50"/>
      <c r="K18" s="50"/>
    </row>
    <row r="19" spans="1:11" hidden="1" x14ac:dyDescent="0.2">
      <c r="A19" s="15" t="s">
        <v>81</v>
      </c>
      <c r="B19" s="16"/>
      <c r="C19" s="16"/>
      <c r="D19" s="16"/>
      <c r="E19" s="16"/>
      <c r="F19" s="16"/>
      <c r="G19" s="37"/>
      <c r="H19" s="37"/>
      <c r="I19" s="37"/>
      <c r="J19" s="37"/>
      <c r="K19" s="37"/>
    </row>
    <row r="20" spans="1:11" ht="12.75" hidden="1" customHeight="1" x14ac:dyDescent="0.2">
      <c r="A20" s="14" t="s">
        <v>91</v>
      </c>
      <c r="B20" s="6"/>
      <c r="C20" s="6"/>
      <c r="D20" s="14"/>
      <c r="E20" s="14"/>
      <c r="F20" s="14"/>
      <c r="G20" s="37"/>
      <c r="H20" s="37"/>
      <c r="I20" s="37"/>
      <c r="J20" s="37"/>
      <c r="K20" s="37"/>
    </row>
    <row r="21" spans="1:11" hidden="1" x14ac:dyDescent="0.2">
      <c r="A21" s="13" t="s">
        <v>31</v>
      </c>
      <c r="B21" s="13"/>
      <c r="C21" s="13"/>
      <c r="D21" s="13"/>
      <c r="E21" s="13"/>
      <c r="F21" s="13"/>
      <c r="G21" s="37"/>
      <c r="H21" s="37"/>
      <c r="I21" s="37"/>
      <c r="J21" s="37"/>
      <c r="K21" s="37"/>
    </row>
    <row r="22" spans="1:11" hidden="1" x14ac:dyDescent="0.2">
      <c r="A22" s="13" t="s">
        <v>7</v>
      </c>
      <c r="B22" s="13"/>
      <c r="C22" s="13"/>
      <c r="D22" s="13"/>
      <c r="E22" s="13"/>
      <c r="F22" s="13"/>
      <c r="G22" s="37"/>
      <c r="H22" s="37"/>
      <c r="I22" s="37"/>
      <c r="J22" s="37"/>
      <c r="K22" s="37"/>
    </row>
    <row r="23" spans="1:11" hidden="1" x14ac:dyDescent="0.2">
      <c r="A23" s="14" t="s">
        <v>67</v>
      </c>
      <c r="B23" s="14"/>
      <c r="C23" s="14"/>
      <c r="D23" s="14"/>
      <c r="E23" s="14"/>
      <c r="F23" s="14"/>
      <c r="G23" s="37"/>
      <c r="H23" s="37"/>
      <c r="I23" s="37"/>
      <c r="J23" s="37"/>
      <c r="K23" s="37"/>
    </row>
    <row r="24" spans="1:11" hidden="1" x14ac:dyDescent="0.2">
      <c r="A24" s="14" t="s">
        <v>68</v>
      </c>
      <c r="B24" s="14"/>
      <c r="C24" s="14"/>
      <c r="D24" s="14"/>
      <c r="E24" s="14"/>
      <c r="F24" s="14"/>
      <c r="G24" s="37"/>
      <c r="H24" s="37"/>
      <c r="I24" s="37"/>
      <c r="J24" s="37"/>
      <c r="K24" s="37"/>
    </row>
    <row r="25" spans="1:11" hidden="1" x14ac:dyDescent="0.2">
      <c r="A25" s="13" t="s">
        <v>59</v>
      </c>
      <c r="B25" s="13"/>
      <c r="C25" s="13"/>
      <c r="D25" s="13"/>
      <c r="E25" s="13"/>
      <c r="F25" s="13"/>
      <c r="G25" s="37"/>
      <c r="H25" s="37"/>
      <c r="I25" s="37"/>
      <c r="J25" s="37"/>
      <c r="K25" s="37"/>
    </row>
    <row r="26" spans="1:11" hidden="1" x14ac:dyDescent="0.2">
      <c r="A26" s="13" t="s">
        <v>60</v>
      </c>
      <c r="B26" s="13"/>
      <c r="C26" s="13"/>
      <c r="D26" s="13"/>
      <c r="E26" s="13"/>
      <c r="F26" s="13"/>
      <c r="G26" s="37"/>
      <c r="H26" s="37"/>
      <c r="I26" s="37"/>
      <c r="J26" s="37"/>
      <c r="K26" s="37"/>
    </row>
    <row r="27" spans="1:11" hidden="1" x14ac:dyDescent="0.2">
      <c r="A27" s="13" t="s">
        <v>58</v>
      </c>
      <c r="B27" s="13"/>
      <c r="C27" s="13"/>
      <c r="D27" s="13"/>
      <c r="E27" s="13"/>
      <c r="F27" s="13"/>
      <c r="G27" s="37"/>
      <c r="H27" s="37"/>
      <c r="I27" s="37"/>
      <c r="J27" s="37"/>
      <c r="K27" s="37"/>
    </row>
    <row r="28" spans="1:11" hidden="1" x14ac:dyDescent="0.2">
      <c r="A28" s="14" t="s">
        <v>33</v>
      </c>
      <c r="B28" s="14"/>
      <c r="C28" s="14"/>
      <c r="D28" s="14"/>
      <c r="E28" s="14"/>
      <c r="F28" s="14"/>
      <c r="G28" s="37"/>
      <c r="H28" s="37"/>
      <c r="I28" s="37"/>
      <c r="J28" s="37"/>
      <c r="K28" s="37"/>
    </row>
    <row r="29" spans="1:11" hidden="1" x14ac:dyDescent="0.2">
      <c r="A29" s="14" t="s">
        <v>35</v>
      </c>
      <c r="B29" s="14"/>
      <c r="C29" s="14"/>
      <c r="D29" s="14"/>
      <c r="E29" s="14"/>
      <c r="F29" s="14"/>
      <c r="G29" s="37"/>
      <c r="H29" s="37"/>
      <c r="I29" s="37"/>
      <c r="J29" s="37"/>
      <c r="K29" s="37"/>
    </row>
    <row r="30" spans="1:11" hidden="1" x14ac:dyDescent="0.2">
      <c r="A30" s="71" t="s">
        <v>49</v>
      </c>
      <c r="B30" s="70"/>
      <c r="C30" s="70"/>
      <c r="D30" s="70"/>
      <c r="E30" s="70"/>
      <c r="F30" s="70"/>
      <c r="G30" s="37"/>
      <c r="H30" s="37"/>
      <c r="I30" s="37"/>
      <c r="J30" s="37"/>
      <c r="K30" s="37"/>
    </row>
    <row r="31" spans="1:11" hidden="1" x14ac:dyDescent="0.2">
      <c r="A31" s="71" t="s">
        <v>30</v>
      </c>
      <c r="B31" s="70"/>
      <c r="C31" s="70"/>
      <c r="D31" s="70"/>
      <c r="E31" s="70"/>
      <c r="F31" s="70"/>
      <c r="G31" s="37"/>
      <c r="H31" s="37"/>
      <c r="I31" s="37"/>
      <c r="J31" s="37"/>
      <c r="K31" s="37"/>
    </row>
    <row r="32" spans="1:11" hidden="1" x14ac:dyDescent="0.2">
      <c r="A32" s="51" t="s">
        <v>16</v>
      </c>
      <c r="B32" s="5"/>
      <c r="C32" s="5"/>
      <c r="D32" s="5"/>
      <c r="E32" s="5"/>
      <c r="F32" s="5"/>
      <c r="G32" s="37"/>
      <c r="H32" s="37"/>
      <c r="I32" s="37"/>
      <c r="J32" s="37"/>
      <c r="K32" s="37"/>
    </row>
    <row r="33" spans="1:11" hidden="1" x14ac:dyDescent="0.2">
      <c r="A33" s="52" t="s">
        <v>17</v>
      </c>
      <c r="B33" s="5"/>
      <c r="C33" s="5"/>
      <c r="D33" s="5"/>
      <c r="E33" s="5"/>
      <c r="F33" s="5"/>
      <c r="G33" s="37"/>
      <c r="H33" s="37"/>
      <c r="I33" s="37"/>
      <c r="J33" s="37"/>
      <c r="K33" s="37"/>
    </row>
    <row r="34" spans="1:11" hidden="1" x14ac:dyDescent="0.2">
      <c r="A34" s="52" t="s">
        <v>19</v>
      </c>
      <c r="B34" s="5"/>
      <c r="C34" s="5"/>
      <c r="D34" s="5"/>
      <c r="E34" s="5"/>
      <c r="F34" s="5"/>
      <c r="G34" s="37"/>
      <c r="H34" s="37"/>
      <c r="I34" s="37"/>
      <c r="J34" s="37"/>
      <c r="K34" s="37"/>
    </row>
    <row r="35" spans="1:11" hidden="1" x14ac:dyDescent="0.2">
      <c r="A35" s="52" t="s">
        <v>18</v>
      </c>
      <c r="B35" s="5"/>
      <c r="C35" s="5"/>
      <c r="D35" s="5"/>
      <c r="E35" s="5"/>
      <c r="F35" s="5"/>
      <c r="G35" s="37"/>
      <c r="H35" s="37"/>
      <c r="I35" s="37"/>
      <c r="J35" s="37"/>
      <c r="K35" s="37"/>
    </row>
    <row r="36" spans="1:11" hidden="1" x14ac:dyDescent="0.2">
      <c r="A36" s="52" t="s">
        <v>20</v>
      </c>
      <c r="B36" s="5"/>
      <c r="C36" s="5"/>
      <c r="D36" s="5"/>
      <c r="E36" s="5"/>
      <c r="F36" s="5"/>
      <c r="G36" s="37"/>
      <c r="H36" s="37"/>
      <c r="I36" s="37"/>
      <c r="J36" s="37"/>
      <c r="K36" s="37"/>
    </row>
    <row r="37" spans="1:11" hidden="1" x14ac:dyDescent="0.2">
      <c r="A37" s="52" t="s">
        <v>21</v>
      </c>
      <c r="B37" s="5"/>
      <c r="C37" s="5"/>
      <c r="D37" s="5"/>
      <c r="E37" s="5"/>
      <c r="F37" s="5"/>
      <c r="G37" s="37"/>
      <c r="H37" s="37"/>
      <c r="I37" s="37"/>
      <c r="J37" s="37"/>
      <c r="K37" s="37"/>
    </row>
    <row r="38" spans="1:11" hidden="1" x14ac:dyDescent="0.2">
      <c r="A38" s="72" t="s">
        <v>15</v>
      </c>
      <c r="B38" s="70"/>
      <c r="C38" s="70"/>
      <c r="D38" s="70"/>
      <c r="E38" s="70"/>
      <c r="F38" s="70"/>
      <c r="G38" s="37"/>
      <c r="H38" s="37"/>
      <c r="I38" s="37"/>
      <c r="J38" s="37"/>
      <c r="K38" s="37"/>
    </row>
    <row r="39" spans="1:11" hidden="1" x14ac:dyDescent="0.2">
      <c r="A39" s="70" t="s">
        <v>13</v>
      </c>
      <c r="B39" s="70"/>
      <c r="C39" s="70"/>
      <c r="D39" s="70"/>
      <c r="E39" s="70"/>
      <c r="F39" s="70"/>
      <c r="G39" s="37"/>
      <c r="H39" s="37"/>
      <c r="I39" s="37"/>
      <c r="J39" s="37"/>
      <c r="K39" s="37"/>
    </row>
    <row r="40" spans="1:11" hidden="1" x14ac:dyDescent="0.2">
      <c r="A40" s="53">
        <v>-20000</v>
      </c>
      <c r="B40" s="5"/>
      <c r="C40" s="5"/>
      <c r="D40" s="5"/>
      <c r="E40" s="5"/>
      <c r="F40" s="5"/>
      <c r="G40" s="37"/>
      <c r="H40" s="37"/>
      <c r="I40" s="37"/>
      <c r="J40" s="37"/>
      <c r="K40" s="37"/>
    </row>
    <row r="41" spans="1:11" ht="25.5" hidden="1" x14ac:dyDescent="0.2">
      <c r="A41" s="106" t="s">
        <v>78</v>
      </c>
      <c r="B41" s="70"/>
      <c r="C41" s="70"/>
      <c r="D41" s="70"/>
      <c r="E41" s="70"/>
      <c r="F41" s="70"/>
      <c r="G41" s="37"/>
      <c r="H41" s="37"/>
      <c r="I41" s="37"/>
      <c r="J41" s="37"/>
      <c r="K41" s="37"/>
    </row>
    <row r="42" spans="1:11" ht="25.5" hidden="1" x14ac:dyDescent="0.2">
      <c r="A42" s="106" t="s">
        <v>77</v>
      </c>
      <c r="B42" s="70"/>
      <c r="C42" s="70"/>
      <c r="D42" s="70"/>
      <c r="E42" s="70"/>
      <c r="F42" s="70"/>
      <c r="G42" s="37"/>
      <c r="H42" s="37"/>
      <c r="I42" s="37"/>
      <c r="J42" s="37"/>
      <c r="K42" s="37"/>
    </row>
    <row r="43" spans="1:11" ht="25.5" hidden="1" x14ac:dyDescent="0.2">
      <c r="A43" s="107" t="s">
        <v>79</v>
      </c>
      <c r="B43" s="5"/>
      <c r="C43" s="5"/>
      <c r="D43" s="5"/>
      <c r="E43" s="5"/>
      <c r="F43" s="5"/>
      <c r="G43" s="37"/>
      <c r="H43" s="37"/>
      <c r="I43" s="37"/>
      <c r="J43" s="37"/>
      <c r="K43" s="37"/>
    </row>
    <row r="44" spans="1:11" ht="25.5" hidden="1" x14ac:dyDescent="0.2">
      <c r="A44" s="107" t="s">
        <v>65</v>
      </c>
      <c r="B44" s="5"/>
      <c r="C44" s="5"/>
      <c r="D44" s="5"/>
      <c r="E44" s="5"/>
      <c r="F44" s="5"/>
      <c r="G44" s="37"/>
      <c r="H44" s="37"/>
      <c r="I44" s="37"/>
      <c r="J44" s="37"/>
      <c r="K44" s="37"/>
    </row>
    <row r="45" spans="1:11" ht="38.25" hidden="1" x14ac:dyDescent="0.2">
      <c r="A45" s="107" t="s">
        <v>66</v>
      </c>
      <c r="B45" s="97"/>
      <c r="C45" s="97"/>
      <c r="D45" s="105"/>
      <c r="E45" s="54"/>
      <c r="F45" s="54"/>
      <c r="G45" s="37"/>
      <c r="H45" s="37"/>
      <c r="I45" s="37"/>
      <c r="J45" s="37"/>
      <c r="K45" s="37"/>
    </row>
    <row r="46" spans="1:11" hidden="1" x14ac:dyDescent="0.2">
      <c r="A46" s="102" t="s">
        <v>69</v>
      </c>
      <c r="B46" s="103"/>
      <c r="C46" s="103"/>
      <c r="D46" s="96"/>
      <c r="E46" s="55"/>
      <c r="F46" s="55" t="b">
        <v>1</v>
      </c>
      <c r="G46" s="37"/>
      <c r="H46" s="37"/>
      <c r="I46" s="37"/>
      <c r="J46" s="37"/>
      <c r="K46" s="37"/>
    </row>
    <row r="47" spans="1:11" hidden="1" x14ac:dyDescent="0.2">
      <c r="A47" s="104" t="s">
        <v>80</v>
      </c>
      <c r="B47" s="102"/>
      <c r="C47" s="102"/>
      <c r="D47" s="102"/>
      <c r="E47" s="55"/>
      <c r="F47" s="55" t="b">
        <v>0</v>
      </c>
      <c r="G47" s="37"/>
      <c r="H47" s="37"/>
      <c r="I47" s="37"/>
      <c r="J47" s="37"/>
      <c r="K47" s="37"/>
    </row>
    <row r="48" spans="1:11" hidden="1" x14ac:dyDescent="0.2">
      <c r="A48" s="108"/>
      <c r="B48" s="98">
        <f>COUNT(Travel!B12:B15)</f>
        <v>0</v>
      </c>
      <c r="C48" s="98"/>
      <c r="D48" s="98">
        <f>COUNTIF(Travel!D12:D15,"*")</f>
        <v>0</v>
      </c>
      <c r="E48" s="99"/>
      <c r="F48" s="99" t="b">
        <f>MIN(B48,D48)=MAX(B48,D48)</f>
        <v>1</v>
      </c>
      <c r="G48" s="37"/>
      <c r="H48" s="37"/>
      <c r="I48" s="37"/>
      <c r="J48" s="37"/>
      <c r="K48" s="37"/>
    </row>
    <row r="49" spans="1:6" hidden="1" x14ac:dyDescent="0.2">
      <c r="A49" s="108" t="s">
        <v>64</v>
      </c>
      <c r="B49" s="98">
        <f>COUNT(Travel!B20:B31)</f>
        <v>9</v>
      </c>
      <c r="C49" s="98"/>
      <c r="D49" s="98">
        <f>COUNTIF(Travel!D20:D31,"*")</f>
        <v>9</v>
      </c>
      <c r="E49" s="99"/>
      <c r="F49" s="99" t="b">
        <f>MIN(B49,D49)=MAX(B49,D49)</f>
        <v>1</v>
      </c>
    </row>
    <row r="50" spans="1:6" hidden="1" x14ac:dyDescent="0.2">
      <c r="A50" s="109"/>
      <c r="B50" s="98">
        <f>COUNT(Travel!B36:B38)</f>
        <v>0</v>
      </c>
      <c r="C50" s="98"/>
      <c r="D50" s="98">
        <f>COUNTIF(Travel!D36:D38,"*")</f>
        <v>0</v>
      </c>
      <c r="E50" s="99"/>
      <c r="F50" s="99" t="b">
        <f>MIN(B50,D50)=MAX(B50,D50)</f>
        <v>1</v>
      </c>
    </row>
    <row r="51" spans="1:6" hidden="1" x14ac:dyDescent="0.2">
      <c r="A51" s="110" t="s">
        <v>62</v>
      </c>
      <c r="B51" s="100">
        <f>COUNT(Hospitality!B11:B14)</f>
        <v>0</v>
      </c>
      <c r="C51" s="100"/>
      <c r="D51" s="100">
        <f>COUNTIF(Hospitality!D11:D14,"*")</f>
        <v>0</v>
      </c>
      <c r="E51" s="101"/>
      <c r="F51" s="101" t="b">
        <f>MIN(B51,D51)=MAX(B51,D51)</f>
        <v>1</v>
      </c>
    </row>
    <row r="52" spans="1:6" hidden="1" x14ac:dyDescent="0.2">
      <c r="A52" s="111" t="s">
        <v>63</v>
      </c>
      <c r="B52" s="99">
        <f>COUNT('All other expenses'!B11:B15)</f>
        <v>1</v>
      </c>
      <c r="C52" s="99"/>
      <c r="D52" s="99">
        <f>COUNTIF('All other expenses'!D11:D15,"*")</f>
        <v>1</v>
      </c>
      <c r="E52" s="99"/>
      <c r="F52" s="99" t="b">
        <f>MIN(B52,D52)=MAX(B52,D52)</f>
        <v>1</v>
      </c>
    </row>
    <row r="53" spans="1:6" hidden="1" x14ac:dyDescent="0.2">
      <c r="A53" s="110" t="s">
        <v>61</v>
      </c>
      <c r="B53" s="100">
        <f>COUNTIF('Gifts and benefits'!B11:B13,"*")</f>
        <v>1</v>
      </c>
      <c r="C53" s="100">
        <f>COUNTIF('Gifts and benefits'!C11:C13,"*")</f>
        <v>0</v>
      </c>
      <c r="D53" s="100"/>
      <c r="E53" s="100">
        <f>COUNTA('Gifts and benefits'!E11:E13)</f>
        <v>0</v>
      </c>
      <c r="F53" s="101" t="b">
        <f>MIN(B53,C53,E53)=MAX(B53,C53,E53)</f>
        <v>0</v>
      </c>
    </row>
    <row r="54" spans="1:6"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$A$30:$A$31</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3"/>
  <sheetViews>
    <sheetView zoomScaleNormal="100" workbookViewId="0">
      <selection activeCell="B41" sqref="B4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42" t="s">
        <v>5</v>
      </c>
      <c r="B1" s="142"/>
      <c r="C1" s="142"/>
      <c r="D1" s="142"/>
      <c r="E1" s="142"/>
      <c r="F1" s="37"/>
    </row>
    <row r="2" spans="1:6" ht="21" customHeight="1" x14ac:dyDescent="0.2">
      <c r="A2" s="4" t="s">
        <v>2</v>
      </c>
      <c r="B2" s="145" t="str">
        <f>'Summary and sign-off'!B2:F2</f>
        <v>Department of Corrections</v>
      </c>
      <c r="C2" s="145"/>
      <c r="D2" s="145"/>
      <c r="E2" s="145"/>
      <c r="F2" s="37"/>
    </row>
    <row r="3" spans="1:6" ht="21" customHeight="1" x14ac:dyDescent="0.2">
      <c r="A3" s="4" t="s">
        <v>3</v>
      </c>
      <c r="B3" s="145" t="str">
        <f>'Summary and sign-off'!B3:F3</f>
        <v>Jeremy Lightfoot</v>
      </c>
      <c r="C3" s="145"/>
      <c r="D3" s="145"/>
      <c r="E3" s="145"/>
      <c r="F3" s="37"/>
    </row>
    <row r="4" spans="1:6" ht="21" customHeight="1" x14ac:dyDescent="0.2">
      <c r="A4" s="4" t="s">
        <v>37</v>
      </c>
      <c r="B4" s="145">
        <f>'Summary and sign-off'!B4:F4</f>
        <v>43374</v>
      </c>
      <c r="C4" s="145"/>
      <c r="D4" s="145"/>
      <c r="E4" s="145"/>
      <c r="F4" s="37"/>
    </row>
    <row r="5" spans="1:6" ht="21" customHeight="1" x14ac:dyDescent="0.2">
      <c r="A5" s="4" t="s">
        <v>38</v>
      </c>
      <c r="B5" s="145">
        <f>'Summary and sign-off'!B5:F5</f>
        <v>43413</v>
      </c>
      <c r="C5" s="145"/>
      <c r="D5" s="145"/>
      <c r="E5" s="145"/>
      <c r="F5" s="37"/>
    </row>
    <row r="6" spans="1:6" ht="21" customHeight="1" x14ac:dyDescent="0.2">
      <c r="A6" s="4" t="s">
        <v>8</v>
      </c>
      <c r="B6" s="140" t="s">
        <v>7</v>
      </c>
      <c r="C6" s="140"/>
      <c r="D6" s="140"/>
      <c r="E6" s="140"/>
      <c r="F6" s="37"/>
    </row>
    <row r="7" spans="1:6" ht="21" customHeight="1" x14ac:dyDescent="0.2">
      <c r="A7" s="4" t="s">
        <v>57</v>
      </c>
      <c r="B7" s="140" t="s">
        <v>68</v>
      </c>
      <c r="C7" s="140"/>
      <c r="D7" s="140"/>
      <c r="E7" s="140"/>
      <c r="F7" s="37"/>
    </row>
    <row r="8" spans="1:6" ht="36" customHeight="1" x14ac:dyDescent="0.2">
      <c r="A8" s="148" t="s">
        <v>4</v>
      </c>
      <c r="B8" s="149"/>
      <c r="C8" s="149"/>
      <c r="D8" s="149"/>
      <c r="E8" s="149"/>
      <c r="F8" s="24"/>
    </row>
    <row r="9" spans="1:6" ht="36" customHeight="1" x14ac:dyDescent="0.2">
      <c r="A9" s="150" t="s">
        <v>82</v>
      </c>
      <c r="B9" s="151"/>
      <c r="C9" s="151"/>
      <c r="D9" s="151"/>
      <c r="E9" s="151"/>
      <c r="F9" s="24"/>
    </row>
    <row r="10" spans="1:6" ht="24.75" customHeight="1" x14ac:dyDescent="0.2">
      <c r="A10" s="147" t="s">
        <v>83</v>
      </c>
      <c r="B10" s="152"/>
      <c r="C10" s="147"/>
      <c r="D10" s="147"/>
      <c r="E10" s="147"/>
      <c r="F10" s="38"/>
    </row>
    <row r="11" spans="1:6" ht="27" customHeight="1" x14ac:dyDescent="0.2">
      <c r="A11" s="30" t="s">
        <v>27</v>
      </c>
      <c r="B11" s="30" t="s">
        <v>84</v>
      </c>
      <c r="C11" s="30" t="s">
        <v>85</v>
      </c>
      <c r="D11" s="30" t="s">
        <v>56</v>
      </c>
      <c r="E11" s="30" t="s">
        <v>36</v>
      </c>
      <c r="F11" s="39"/>
    </row>
    <row r="12" spans="1:6" s="56" customFormat="1" hidden="1" x14ac:dyDescent="0.2">
      <c r="A12" s="80"/>
      <c r="B12" s="77"/>
      <c r="C12" s="78"/>
      <c r="D12" s="78"/>
      <c r="E12" s="79"/>
      <c r="F12" s="1"/>
    </row>
    <row r="13" spans="1:6" s="56" customFormat="1" x14ac:dyDescent="0.2">
      <c r="A13" s="80"/>
      <c r="B13" s="77"/>
      <c r="C13" s="127" t="s">
        <v>118</v>
      </c>
      <c r="D13" s="78"/>
      <c r="E13" s="79"/>
      <c r="F13" s="1"/>
    </row>
    <row r="14" spans="1:6" s="56" customFormat="1" x14ac:dyDescent="0.2">
      <c r="A14" s="80"/>
      <c r="B14" s="77"/>
      <c r="C14" s="127"/>
      <c r="D14" s="78"/>
      <c r="E14" s="79"/>
      <c r="F14" s="1"/>
    </row>
    <row r="15" spans="1:6" s="56" customFormat="1" hidden="1" x14ac:dyDescent="0.2">
      <c r="A15" s="88"/>
      <c r="B15" s="89"/>
      <c r="C15" s="90"/>
      <c r="D15" s="90"/>
      <c r="E15" s="91"/>
      <c r="F15" s="1"/>
    </row>
    <row r="16" spans="1:6" ht="19.5" customHeight="1" x14ac:dyDescent="0.2">
      <c r="A16" s="92" t="s">
        <v>89</v>
      </c>
      <c r="B16" s="93">
        <f>SUM(B12:B15)</f>
        <v>0</v>
      </c>
      <c r="C16" s="94"/>
      <c r="D16" s="146"/>
      <c r="E16" s="146"/>
      <c r="F16" s="37"/>
    </row>
    <row r="17" spans="1:6" ht="10.5" customHeight="1" x14ac:dyDescent="0.2">
      <c r="A17" s="28"/>
      <c r="B17" s="24"/>
      <c r="C17" s="28"/>
      <c r="D17" s="28"/>
      <c r="E17" s="28"/>
      <c r="F17" s="28"/>
    </row>
    <row r="18" spans="1:6" ht="24.75" customHeight="1" x14ac:dyDescent="0.2">
      <c r="A18" s="147" t="s">
        <v>48</v>
      </c>
      <c r="B18" s="147"/>
      <c r="C18" s="147"/>
      <c r="D18" s="147"/>
      <c r="E18" s="147"/>
      <c r="F18" s="38"/>
    </row>
    <row r="19" spans="1:6" ht="27" customHeight="1" x14ac:dyDescent="0.2">
      <c r="A19" s="30" t="s">
        <v>27</v>
      </c>
      <c r="B19" s="30" t="s">
        <v>10</v>
      </c>
      <c r="C19" s="30" t="s">
        <v>86</v>
      </c>
      <c r="D19" s="30" t="s">
        <v>56</v>
      </c>
      <c r="E19" s="30" t="s">
        <v>36</v>
      </c>
      <c r="F19" s="39"/>
    </row>
    <row r="20" spans="1:6" s="56" customFormat="1" hidden="1" x14ac:dyDescent="0.2">
      <c r="A20" s="80"/>
      <c r="B20" s="77"/>
      <c r="C20" s="78"/>
      <c r="D20" s="78"/>
      <c r="E20" s="79"/>
      <c r="F20" s="1"/>
    </row>
    <row r="21" spans="1:6" s="56" customFormat="1" x14ac:dyDescent="0.2">
      <c r="A21" s="80">
        <v>43399</v>
      </c>
      <c r="B21" s="77">
        <f>(390.81+25.55+86.67)</f>
        <v>503.03000000000003</v>
      </c>
      <c r="C21" s="127" t="s">
        <v>115</v>
      </c>
      <c r="D21" s="78" t="s">
        <v>99</v>
      </c>
      <c r="E21" s="79" t="s">
        <v>102</v>
      </c>
      <c r="F21" s="1"/>
    </row>
    <row r="22" spans="1:6" s="56" customFormat="1" x14ac:dyDescent="0.2">
      <c r="A22" s="137"/>
      <c r="B22" s="89">
        <f>(64+0.96+20.98)</f>
        <v>85.94</v>
      </c>
      <c r="C22" s="138">
        <v>43399</v>
      </c>
      <c r="D22" s="90" t="s">
        <v>111</v>
      </c>
      <c r="E22" s="91"/>
      <c r="F22" s="1"/>
    </row>
    <row r="23" spans="1:6" s="56" customFormat="1" x14ac:dyDescent="0.2">
      <c r="A23" s="123"/>
      <c r="B23" s="124">
        <v>36.520000000000003</v>
      </c>
      <c r="C23" s="130"/>
      <c r="D23" s="125" t="s">
        <v>105</v>
      </c>
      <c r="E23" s="126"/>
      <c r="F23" s="1"/>
    </row>
    <row r="24" spans="1:6" s="56" customFormat="1" x14ac:dyDescent="0.2">
      <c r="A24" s="131">
        <v>43405</v>
      </c>
      <c r="B24" s="132">
        <v>235.21</v>
      </c>
      <c r="C24" s="133" t="s">
        <v>106</v>
      </c>
      <c r="D24" s="134" t="s">
        <v>103</v>
      </c>
      <c r="E24" s="135" t="s">
        <v>112</v>
      </c>
      <c r="F24" s="1"/>
    </row>
    <row r="25" spans="1:6" s="56" customFormat="1" x14ac:dyDescent="0.2">
      <c r="A25" s="119">
        <v>43406</v>
      </c>
      <c r="B25" s="120">
        <f>(296.56+332)</f>
        <v>628.55999999999995</v>
      </c>
      <c r="C25" s="129" t="s">
        <v>107</v>
      </c>
      <c r="D25" s="121" t="s">
        <v>99</v>
      </c>
      <c r="E25" s="122" t="s">
        <v>108</v>
      </c>
      <c r="F25" s="1"/>
    </row>
    <row r="26" spans="1:6" s="56" customFormat="1" x14ac:dyDescent="0.2">
      <c r="A26" s="123"/>
      <c r="B26" s="124">
        <f>(15.22+1.03+69)</f>
        <v>85.25</v>
      </c>
      <c r="C26" s="130">
        <v>43406</v>
      </c>
      <c r="D26" s="125" t="s">
        <v>101</v>
      </c>
      <c r="E26" s="126"/>
      <c r="F26" s="1"/>
    </row>
    <row r="27" spans="1:6" s="56" customFormat="1" x14ac:dyDescent="0.2">
      <c r="A27" s="119">
        <v>43413</v>
      </c>
      <c r="B27" s="120">
        <f>(239.49+188.34)</f>
        <v>427.83000000000004</v>
      </c>
      <c r="C27" s="129" t="s">
        <v>117</v>
      </c>
      <c r="D27" s="121" t="s">
        <v>99</v>
      </c>
      <c r="E27" s="122" t="s">
        <v>110</v>
      </c>
      <c r="F27" s="1"/>
    </row>
    <row r="28" spans="1:6" s="56" customFormat="1" x14ac:dyDescent="0.2">
      <c r="A28" s="80"/>
      <c r="B28" s="77">
        <f>(64+0.96+46.98)</f>
        <v>111.94</v>
      </c>
      <c r="C28" s="136" t="s">
        <v>116</v>
      </c>
      <c r="D28" s="78" t="s">
        <v>101</v>
      </c>
      <c r="E28" s="79"/>
      <c r="F28" s="1"/>
    </row>
    <row r="29" spans="1:6" s="56" customFormat="1" x14ac:dyDescent="0.2">
      <c r="A29" s="123"/>
      <c r="B29" s="124">
        <v>130.43</v>
      </c>
      <c r="C29" s="128"/>
      <c r="D29" s="125" t="s">
        <v>100</v>
      </c>
      <c r="E29" s="126"/>
      <c r="F29" s="1"/>
    </row>
    <row r="30" spans="1:6" s="56" customFormat="1" x14ac:dyDescent="0.2">
      <c r="A30" s="119"/>
      <c r="B30" s="120"/>
      <c r="C30" s="129"/>
      <c r="D30" s="121"/>
      <c r="E30" s="122"/>
      <c r="F30" s="1"/>
    </row>
    <row r="31" spans="1:6" s="56" customFormat="1" x14ac:dyDescent="0.2">
      <c r="A31" s="80"/>
      <c r="B31" s="77"/>
      <c r="C31" s="127"/>
      <c r="D31" s="78"/>
      <c r="E31" s="79"/>
      <c r="F31" s="1"/>
    </row>
    <row r="32" spans="1:6" ht="19.5" customHeight="1" x14ac:dyDescent="0.2">
      <c r="A32" s="92" t="s">
        <v>90</v>
      </c>
      <c r="B32" s="93">
        <f>SUM(B20:B31)</f>
        <v>2244.71</v>
      </c>
      <c r="C32" s="94"/>
      <c r="D32" s="146"/>
      <c r="E32" s="146"/>
      <c r="F32" s="37"/>
    </row>
    <row r="33" spans="1:6" ht="10.5" customHeight="1" x14ac:dyDescent="0.2">
      <c r="A33" s="28"/>
      <c r="B33" s="24"/>
      <c r="C33" s="28"/>
      <c r="D33" s="28"/>
      <c r="E33" s="28"/>
      <c r="F33" s="28"/>
    </row>
    <row r="34" spans="1:6" ht="24.75" customHeight="1" x14ac:dyDescent="0.2">
      <c r="A34" s="147" t="s">
        <v>22</v>
      </c>
      <c r="B34" s="147"/>
      <c r="C34" s="147"/>
      <c r="D34" s="147"/>
      <c r="E34" s="147"/>
      <c r="F34" s="37"/>
    </row>
    <row r="35" spans="1:6" ht="27" customHeight="1" x14ac:dyDescent="0.2">
      <c r="A35" s="30" t="s">
        <v>27</v>
      </c>
      <c r="B35" s="30" t="s">
        <v>10</v>
      </c>
      <c r="C35" s="30" t="s">
        <v>87</v>
      </c>
      <c r="D35" s="30" t="s">
        <v>45</v>
      </c>
      <c r="E35" s="30" t="s">
        <v>36</v>
      </c>
      <c r="F35" s="40"/>
    </row>
    <row r="36" spans="1:6" s="56" customFormat="1" hidden="1" x14ac:dyDescent="0.2">
      <c r="A36" s="80"/>
      <c r="B36" s="77"/>
      <c r="C36" s="78"/>
      <c r="D36" s="78"/>
      <c r="E36" s="79"/>
      <c r="F36" s="1"/>
    </row>
    <row r="37" spans="1:6" s="56" customFormat="1" x14ac:dyDescent="0.2">
      <c r="A37" s="119"/>
      <c r="B37" s="120"/>
      <c r="C37" s="127" t="s">
        <v>118</v>
      </c>
      <c r="D37" s="121"/>
      <c r="E37" s="122"/>
      <c r="F37" s="1"/>
    </row>
    <row r="38" spans="1:6" s="56" customFormat="1" x14ac:dyDescent="0.2">
      <c r="A38" s="80"/>
      <c r="B38" s="77"/>
      <c r="C38" s="78"/>
      <c r="D38" s="78"/>
      <c r="E38" s="79"/>
      <c r="F38" s="1"/>
    </row>
    <row r="39" spans="1:6" ht="19.5" customHeight="1" x14ac:dyDescent="0.2">
      <c r="A39" s="92" t="s">
        <v>88</v>
      </c>
      <c r="B39" s="93">
        <f>SUM(B36:B38)</f>
        <v>0</v>
      </c>
      <c r="C39" s="94"/>
      <c r="D39" s="146"/>
      <c r="E39" s="146"/>
      <c r="F39" s="37"/>
    </row>
    <row r="40" spans="1:6" ht="10.5" customHeight="1" x14ac:dyDescent="0.2">
      <c r="A40" s="28"/>
      <c r="B40" s="64"/>
      <c r="C40" s="24"/>
      <c r="D40" s="28"/>
      <c r="E40" s="28"/>
      <c r="F40" s="28"/>
    </row>
    <row r="41" spans="1:6" ht="34.5" customHeight="1" x14ac:dyDescent="0.2">
      <c r="A41" s="41" t="s">
        <v>1</v>
      </c>
      <c r="B41" s="65">
        <f>B16+B32+B39</f>
        <v>2244.71</v>
      </c>
      <c r="C41" s="42"/>
      <c r="D41" s="42"/>
      <c r="E41" s="42"/>
      <c r="F41" s="27"/>
    </row>
    <row r="42" spans="1:6" x14ac:dyDescent="0.2">
      <c r="A42" s="28"/>
      <c r="B42" s="24"/>
      <c r="C42" s="28"/>
      <c r="D42" s="28"/>
      <c r="E42" s="28"/>
      <c r="F42" s="28"/>
    </row>
    <row r="43" spans="1:6" x14ac:dyDescent="0.2">
      <c r="A43" s="34"/>
      <c r="B43" s="28"/>
      <c r="C43" s="28"/>
      <c r="D43" s="28"/>
      <c r="E43" s="37"/>
      <c r="F43" s="37"/>
    </row>
    <row r="44" spans="1:6" x14ac:dyDescent="0.2"/>
    <row r="45" spans="1:6" x14ac:dyDescent="0.2"/>
    <row r="46" spans="1:6" x14ac:dyDescent="0.2"/>
    <row r="47" spans="1:6" x14ac:dyDescent="0.2"/>
    <row r="48" spans="1:6" ht="12.75" customHeight="1" x14ac:dyDescent="0.2"/>
    <row r="49" spans="1:6" x14ac:dyDescent="0.2"/>
    <row r="50" spans="1:6" x14ac:dyDescent="0.2"/>
    <row r="51" spans="1:6" x14ac:dyDescent="0.2">
      <c r="A51" s="43"/>
      <c r="B51" s="37"/>
      <c r="C51" s="37"/>
      <c r="D51" s="37"/>
      <c r="E51" s="37"/>
      <c r="F51" s="37"/>
    </row>
    <row r="52" spans="1:6" x14ac:dyDescent="0.2">
      <c r="A52" s="43"/>
      <c r="B52" s="37"/>
      <c r="C52" s="37"/>
      <c r="D52" s="37"/>
      <c r="E52" s="37"/>
      <c r="F52" s="37"/>
    </row>
    <row r="53" spans="1:6" x14ac:dyDescent="0.2">
      <c r="A53" s="43"/>
      <c r="B53" s="37"/>
      <c r="C53" s="37"/>
      <c r="D53" s="37"/>
      <c r="E53" s="37"/>
      <c r="F53" s="37"/>
    </row>
    <row r="54" spans="1:6" x14ac:dyDescent="0.2">
      <c r="A54" s="43"/>
      <c r="B54" s="37"/>
      <c r="C54" s="37"/>
      <c r="D54" s="37"/>
      <c r="E54" s="37"/>
      <c r="F54" s="37"/>
    </row>
    <row r="55" spans="1:6" x14ac:dyDescent="0.2">
      <c r="A55" s="43"/>
      <c r="B55" s="37"/>
      <c r="C55" s="37"/>
      <c r="D55" s="37"/>
      <c r="E55" s="37"/>
      <c r="F55" s="37"/>
    </row>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sheetData>
  <sheetProtection formatCells="0" formatRows="0" insertColumns="0" insertRows="0" deleteRows="0"/>
  <mergeCells count="15">
    <mergeCell ref="B7:E7"/>
    <mergeCell ref="B5:E5"/>
    <mergeCell ref="D39:E39"/>
    <mergeCell ref="A1:E1"/>
    <mergeCell ref="A18:E18"/>
    <mergeCell ref="A34:E34"/>
    <mergeCell ref="B2:E2"/>
    <mergeCell ref="B3:E3"/>
    <mergeCell ref="B4:E4"/>
    <mergeCell ref="A8:E8"/>
    <mergeCell ref="A9:E9"/>
    <mergeCell ref="B6:E6"/>
    <mergeCell ref="D16:E16"/>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A30 A20:A22 A31 A36:A38 A12:A15">
      <formula1>$B$4</formula1>
      <formula2>$B$5</formula2>
    </dataValidation>
    <dataValidation allowBlank="1" showInputMessage="1" showErrorMessage="1" prompt="Insert additional rows as needed:_x000a_- 'right click' on a row number (left of screen)_x000a_- select 'Insert' (this will insert a row above it)" sqref="A35 A19 A11"/>
    <dataValidation type="decimal" operator="greaterThan" allowBlank="1" showInputMessage="1" showErrorMessage="1" error="This cell must contain a dollar figure" sqref="B20:B22 B31 B36:B38 B12:B15">
      <formula1>#REF!</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B24:B30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6" sqref="B6:E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42" t="s">
        <v>5</v>
      </c>
      <c r="B1" s="142"/>
      <c r="C1" s="142"/>
      <c r="D1" s="142"/>
      <c r="E1" s="142"/>
      <c r="F1" s="33"/>
    </row>
    <row r="2" spans="1:6" ht="21" customHeight="1" x14ac:dyDescent="0.2">
      <c r="A2" s="4" t="s">
        <v>2</v>
      </c>
      <c r="B2" s="145" t="str">
        <f>'Summary and sign-off'!B2:F2</f>
        <v>Department of Corrections</v>
      </c>
      <c r="C2" s="145"/>
      <c r="D2" s="145"/>
      <c r="E2" s="145"/>
      <c r="F2" s="33"/>
    </row>
    <row r="3" spans="1:6" ht="21" customHeight="1" x14ac:dyDescent="0.2">
      <c r="A3" s="4" t="s">
        <v>3</v>
      </c>
      <c r="B3" s="145" t="str">
        <f>'Summary and sign-off'!B3:F3</f>
        <v>Jeremy Lightfoot</v>
      </c>
      <c r="C3" s="145"/>
      <c r="D3" s="145"/>
      <c r="E3" s="145"/>
      <c r="F3" s="33"/>
    </row>
    <row r="4" spans="1:6" ht="21" customHeight="1" x14ac:dyDescent="0.2">
      <c r="A4" s="4" t="s">
        <v>37</v>
      </c>
      <c r="B4" s="145">
        <f>'Summary and sign-off'!B4:F4</f>
        <v>43374</v>
      </c>
      <c r="C4" s="145"/>
      <c r="D4" s="145"/>
      <c r="E4" s="145"/>
      <c r="F4" s="33"/>
    </row>
    <row r="5" spans="1:6" ht="21" customHeight="1" x14ac:dyDescent="0.2">
      <c r="A5" s="4" t="s">
        <v>38</v>
      </c>
      <c r="B5" s="145">
        <f>'Summary and sign-off'!B5:F5</f>
        <v>43413</v>
      </c>
      <c r="C5" s="145"/>
      <c r="D5" s="145"/>
      <c r="E5" s="145"/>
      <c r="F5" s="33"/>
    </row>
    <row r="6" spans="1:6" ht="21" customHeight="1" x14ac:dyDescent="0.2">
      <c r="A6" s="4" t="s">
        <v>8</v>
      </c>
      <c r="B6" s="140"/>
      <c r="C6" s="140"/>
      <c r="D6" s="140"/>
      <c r="E6" s="140"/>
      <c r="F6" s="33"/>
    </row>
    <row r="7" spans="1:6" ht="21" customHeight="1" x14ac:dyDescent="0.2">
      <c r="A7" s="4" t="s">
        <v>57</v>
      </c>
      <c r="B7" s="140" t="s">
        <v>68</v>
      </c>
      <c r="C7" s="140"/>
      <c r="D7" s="140"/>
      <c r="E7" s="140"/>
      <c r="F7" s="33"/>
    </row>
    <row r="8" spans="1:6" ht="35.25" customHeight="1" x14ac:dyDescent="0.25">
      <c r="A8" s="155" t="s">
        <v>92</v>
      </c>
      <c r="B8" s="155"/>
      <c r="C8" s="156"/>
      <c r="D8" s="156"/>
      <c r="E8" s="156"/>
      <c r="F8" s="36"/>
    </row>
    <row r="9" spans="1:6" ht="35.25" customHeight="1" x14ac:dyDescent="0.25">
      <c r="A9" s="153" t="s">
        <v>75</v>
      </c>
      <c r="B9" s="154"/>
      <c r="C9" s="154"/>
      <c r="D9" s="154"/>
      <c r="E9" s="154"/>
      <c r="F9" s="36"/>
    </row>
    <row r="10" spans="1:6" ht="27" customHeight="1" x14ac:dyDescent="0.2">
      <c r="A10" s="30" t="s">
        <v>93</v>
      </c>
      <c r="B10" s="30" t="s">
        <v>10</v>
      </c>
      <c r="C10" s="30" t="s">
        <v>46</v>
      </c>
      <c r="D10" s="30" t="s">
        <v>44</v>
      </c>
      <c r="E10" s="30" t="s">
        <v>36</v>
      </c>
      <c r="F10" s="25"/>
    </row>
    <row r="11" spans="1:6" s="56" customFormat="1" hidden="1" x14ac:dyDescent="0.2">
      <c r="A11" s="76"/>
      <c r="B11" s="77"/>
      <c r="C11" s="81"/>
      <c r="D11" s="81"/>
      <c r="E11" s="82"/>
      <c r="F11" s="2"/>
    </row>
    <row r="12" spans="1:6" s="56" customFormat="1" x14ac:dyDescent="0.2">
      <c r="A12" s="80"/>
      <c r="B12" s="77"/>
      <c r="C12" s="81" t="s">
        <v>118</v>
      </c>
      <c r="D12" s="81"/>
      <c r="E12" s="82"/>
      <c r="F12" s="2"/>
    </row>
    <row r="13" spans="1:6" s="56" customFormat="1" x14ac:dyDescent="0.2">
      <c r="A13" s="76"/>
      <c r="B13" s="77"/>
      <c r="C13" s="81"/>
      <c r="D13" s="81"/>
      <c r="E13" s="82"/>
      <c r="F13" s="2"/>
    </row>
    <row r="14" spans="1:6" s="56" customFormat="1" ht="11.25" hidden="1" customHeight="1" x14ac:dyDescent="0.2">
      <c r="A14" s="76"/>
      <c r="B14" s="77"/>
      <c r="C14" s="81"/>
      <c r="D14" s="81"/>
      <c r="E14" s="82"/>
      <c r="F14" s="2"/>
    </row>
    <row r="15" spans="1:6" ht="34.5" customHeight="1" x14ac:dyDescent="0.2">
      <c r="A15" s="57" t="s">
        <v>72</v>
      </c>
      <c r="B15" s="69">
        <f>SUM(B11:B14)</f>
        <v>0</v>
      </c>
      <c r="C15" s="87"/>
      <c r="D15" s="146"/>
      <c r="E15" s="146"/>
      <c r="F15" s="2"/>
    </row>
    <row r="16" spans="1:6" x14ac:dyDescent="0.2">
      <c r="A16" s="23"/>
      <c r="B16" s="22"/>
      <c r="C16" s="22"/>
      <c r="D16" s="22"/>
      <c r="E16" s="22"/>
      <c r="F16" s="33"/>
    </row>
    <row r="17" spans="1:6" x14ac:dyDescent="0.2">
      <c r="A17" s="22"/>
      <c r="B17" s="22"/>
      <c r="C17" s="22"/>
      <c r="D17" s="22"/>
      <c r="E17" s="22"/>
      <c r="F17" s="33"/>
    </row>
    <row r="18" spans="1:6" x14ac:dyDescent="0.2"/>
    <row r="19" spans="1:6" x14ac:dyDescent="0.2"/>
    <row r="20" spans="1:6" x14ac:dyDescent="0.2"/>
    <row r="21" spans="1:6" x14ac:dyDescent="0.2"/>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A14" sqref="A14:XFD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42" t="s">
        <v>5</v>
      </c>
      <c r="B1" s="142"/>
      <c r="C1" s="142"/>
      <c r="D1" s="142"/>
      <c r="E1" s="142"/>
      <c r="F1" s="26"/>
    </row>
    <row r="2" spans="1:6" ht="21" customHeight="1" x14ac:dyDescent="0.2">
      <c r="A2" s="4" t="s">
        <v>2</v>
      </c>
      <c r="B2" s="145" t="str">
        <f>'Summary and sign-off'!B2:F2</f>
        <v>Department of Corrections</v>
      </c>
      <c r="C2" s="145"/>
      <c r="D2" s="145"/>
      <c r="E2" s="145"/>
      <c r="F2" s="26"/>
    </row>
    <row r="3" spans="1:6" ht="21" customHeight="1" x14ac:dyDescent="0.2">
      <c r="A3" s="4" t="s">
        <v>3</v>
      </c>
      <c r="B3" s="145" t="str">
        <f>'Summary and sign-off'!B3:F3</f>
        <v>Jeremy Lightfoot</v>
      </c>
      <c r="C3" s="145"/>
      <c r="D3" s="145"/>
      <c r="E3" s="145"/>
      <c r="F3" s="26"/>
    </row>
    <row r="4" spans="1:6" ht="21" customHeight="1" x14ac:dyDescent="0.2">
      <c r="A4" s="4" t="s">
        <v>37</v>
      </c>
      <c r="B4" s="145">
        <f>'Summary and sign-off'!B4:F4</f>
        <v>43374</v>
      </c>
      <c r="C4" s="145"/>
      <c r="D4" s="145"/>
      <c r="E4" s="145"/>
      <c r="F4" s="26"/>
    </row>
    <row r="5" spans="1:6" ht="21" customHeight="1" x14ac:dyDescent="0.2">
      <c r="A5" s="4" t="s">
        <v>38</v>
      </c>
      <c r="B5" s="145">
        <f>'Summary and sign-off'!B5:F5</f>
        <v>43413</v>
      </c>
      <c r="C5" s="145"/>
      <c r="D5" s="145"/>
      <c r="E5" s="145"/>
      <c r="F5" s="26"/>
    </row>
    <row r="6" spans="1:6" ht="21" customHeight="1" x14ac:dyDescent="0.2">
      <c r="A6" s="4" t="s">
        <v>8</v>
      </c>
      <c r="B6" s="140" t="s">
        <v>31</v>
      </c>
      <c r="C6" s="140"/>
      <c r="D6" s="140"/>
      <c r="E6" s="140"/>
      <c r="F6" s="29"/>
    </row>
    <row r="7" spans="1:6" ht="21" customHeight="1" x14ac:dyDescent="0.2">
      <c r="A7" s="4" t="s">
        <v>57</v>
      </c>
      <c r="B7" s="140" t="s">
        <v>68</v>
      </c>
      <c r="C7" s="140"/>
      <c r="D7" s="140"/>
      <c r="E7" s="140"/>
      <c r="F7" s="29"/>
    </row>
    <row r="8" spans="1:6" ht="35.25" customHeight="1" x14ac:dyDescent="0.2">
      <c r="A8" s="149" t="s">
        <v>0</v>
      </c>
      <c r="B8" s="149"/>
      <c r="C8" s="156"/>
      <c r="D8" s="156"/>
      <c r="E8" s="156"/>
      <c r="F8" s="26"/>
    </row>
    <row r="9" spans="1:6" ht="35.25" customHeight="1" x14ac:dyDescent="0.2">
      <c r="A9" s="157" t="s">
        <v>71</v>
      </c>
      <c r="B9" s="158"/>
      <c r="C9" s="158"/>
      <c r="D9" s="158"/>
      <c r="E9" s="158"/>
      <c r="F9" s="26"/>
    </row>
    <row r="10" spans="1:6" ht="27" customHeight="1" x14ac:dyDescent="0.2">
      <c r="A10" s="30" t="s">
        <v>27</v>
      </c>
      <c r="B10" s="30" t="s">
        <v>10</v>
      </c>
      <c r="C10" s="30" t="s">
        <v>28</v>
      </c>
      <c r="D10" s="30" t="s">
        <v>94</v>
      </c>
      <c r="E10" s="30" t="s">
        <v>36</v>
      </c>
      <c r="F10" s="31"/>
    </row>
    <row r="11" spans="1:6" s="56" customFormat="1" hidden="1" x14ac:dyDescent="0.2">
      <c r="A11" s="76"/>
      <c r="B11" s="77"/>
      <c r="C11" s="81"/>
      <c r="D11" s="81"/>
      <c r="E11" s="82"/>
      <c r="F11" s="3"/>
    </row>
    <row r="12" spans="1:6" s="56" customFormat="1" x14ac:dyDescent="0.2">
      <c r="A12" s="80">
        <v>43404</v>
      </c>
      <c r="B12" s="81">
        <v>40</v>
      </c>
      <c r="C12" s="81" t="s">
        <v>113</v>
      </c>
      <c r="D12" s="81" t="s">
        <v>114</v>
      </c>
      <c r="E12" s="82" t="s">
        <v>104</v>
      </c>
      <c r="F12" s="3"/>
    </row>
    <row r="13" spans="1:6" s="56" customFormat="1" x14ac:dyDescent="0.2">
      <c r="A13" s="81"/>
      <c r="B13" s="81"/>
      <c r="C13" s="81"/>
      <c r="D13" s="81"/>
      <c r="E13" s="82"/>
      <c r="F13" s="3"/>
    </row>
    <row r="14" spans="1:6" s="56" customFormat="1" x14ac:dyDescent="0.2">
      <c r="A14" s="76"/>
      <c r="B14" s="77"/>
      <c r="C14" s="81"/>
      <c r="D14" s="81"/>
      <c r="E14" s="82"/>
      <c r="F14" s="3"/>
    </row>
    <row r="15" spans="1:6" s="56" customFormat="1" hidden="1" x14ac:dyDescent="0.2">
      <c r="A15" s="76"/>
      <c r="B15" s="77"/>
      <c r="C15" s="81"/>
      <c r="D15" s="81"/>
      <c r="E15" s="82"/>
      <c r="F15" s="3"/>
    </row>
    <row r="16" spans="1:6" ht="34.5" customHeight="1" x14ac:dyDescent="0.2">
      <c r="A16" s="57" t="s">
        <v>76</v>
      </c>
      <c r="B16" s="69">
        <f>SUM(B11:B15)</f>
        <v>40</v>
      </c>
      <c r="C16" s="87"/>
      <c r="D16" s="146"/>
      <c r="E16" s="146"/>
      <c r="F16" s="32"/>
    </row>
    <row r="17" spans="1:6" ht="14.1" customHeight="1" x14ac:dyDescent="0.2">
      <c r="A17" s="33"/>
      <c r="B17" s="28"/>
      <c r="C17" s="22"/>
      <c r="D17" s="22"/>
      <c r="E17" s="22"/>
      <c r="F17" s="26"/>
    </row>
    <row r="18" spans="1:6" x14ac:dyDescent="0.2">
      <c r="A18" s="22"/>
      <c r="B18" s="22"/>
      <c r="C18" s="22"/>
      <c r="D18" s="22"/>
      <c r="E18" s="33"/>
    </row>
    <row r="19" spans="1:6" ht="12.75" customHeight="1" x14ac:dyDescent="0.2"/>
    <row r="20" spans="1:6" x14ac:dyDescent="0.2">
      <c r="A20" s="35"/>
      <c r="B20" s="35"/>
      <c r="C20" s="35"/>
      <c r="D20" s="35"/>
      <c r="E20" s="35"/>
      <c r="F20" s="26"/>
    </row>
    <row r="21" spans="1:6" x14ac:dyDescent="0.2">
      <c r="A21" s="35"/>
      <c r="B21" s="35"/>
      <c r="C21" s="35"/>
      <c r="D21" s="35"/>
      <c r="E21" s="35"/>
      <c r="F21" s="26"/>
    </row>
    <row r="22" spans="1:6" x14ac:dyDescent="0.2">
      <c r="A22" s="35"/>
      <c r="B22" s="35"/>
      <c r="C22" s="35"/>
      <c r="D22" s="35"/>
      <c r="E22" s="35"/>
      <c r="F22" s="26"/>
    </row>
    <row r="23" spans="1:6" x14ac:dyDescent="0.2">
      <c r="A23" s="35"/>
      <c r="B23" s="35"/>
      <c r="C23" s="35"/>
      <c r="D23" s="35"/>
      <c r="E23" s="35"/>
      <c r="F23" s="26"/>
    </row>
    <row r="24" spans="1:6" x14ac:dyDescent="0.2">
      <c r="A24" s="35"/>
      <c r="B24" s="35"/>
      <c r="C24" s="35"/>
      <c r="D24" s="35"/>
      <c r="E24" s="35"/>
      <c r="F24" s="26"/>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23" sqref="B2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42" t="s">
        <v>11</v>
      </c>
      <c r="B1" s="142"/>
      <c r="C1" s="142"/>
      <c r="D1" s="142"/>
      <c r="E1" s="142"/>
      <c r="F1" s="142"/>
    </row>
    <row r="2" spans="1:7" ht="21" customHeight="1" x14ac:dyDescent="0.2">
      <c r="A2" s="4" t="s">
        <v>2</v>
      </c>
      <c r="B2" s="145" t="str">
        <f>'Summary and sign-off'!B2:F2</f>
        <v>Department of Corrections</v>
      </c>
      <c r="C2" s="145"/>
      <c r="D2" s="145"/>
      <c r="E2" s="145"/>
      <c r="F2" s="145"/>
    </row>
    <row r="3" spans="1:7" ht="21" customHeight="1" x14ac:dyDescent="0.2">
      <c r="A3" s="4" t="s">
        <v>3</v>
      </c>
      <c r="B3" s="145" t="str">
        <f>'Summary and sign-off'!B3:F3</f>
        <v>Jeremy Lightfoot</v>
      </c>
      <c r="C3" s="145"/>
      <c r="D3" s="145"/>
      <c r="E3" s="145"/>
      <c r="F3" s="145"/>
    </row>
    <row r="4" spans="1:7" ht="21" customHeight="1" x14ac:dyDescent="0.2">
      <c r="A4" s="4" t="s">
        <v>37</v>
      </c>
      <c r="B4" s="145">
        <f>'Summary and sign-off'!B4:F4</f>
        <v>43374</v>
      </c>
      <c r="C4" s="145"/>
      <c r="D4" s="145"/>
      <c r="E4" s="145"/>
      <c r="F4" s="145"/>
    </row>
    <row r="5" spans="1:7" ht="21" customHeight="1" x14ac:dyDescent="0.2">
      <c r="A5" s="4" t="s">
        <v>38</v>
      </c>
      <c r="B5" s="145">
        <f>'Summary and sign-off'!B5:F5</f>
        <v>43413</v>
      </c>
      <c r="C5" s="145"/>
      <c r="D5" s="145"/>
      <c r="E5" s="145"/>
      <c r="F5" s="145"/>
    </row>
    <row r="6" spans="1:7" ht="21" customHeight="1" x14ac:dyDescent="0.2">
      <c r="A6" s="4" t="s">
        <v>97</v>
      </c>
      <c r="B6" s="140"/>
      <c r="C6" s="140"/>
      <c r="D6" s="140"/>
      <c r="E6" s="140"/>
      <c r="F6" s="140"/>
    </row>
    <row r="7" spans="1:7" ht="21" customHeight="1" x14ac:dyDescent="0.2">
      <c r="A7" s="4" t="s">
        <v>57</v>
      </c>
      <c r="B7" s="140" t="s">
        <v>68</v>
      </c>
      <c r="C7" s="140"/>
      <c r="D7" s="140"/>
      <c r="E7" s="140"/>
      <c r="F7" s="140"/>
    </row>
    <row r="8" spans="1:7" ht="36" customHeight="1" x14ac:dyDescent="0.2">
      <c r="A8" s="149" t="s">
        <v>29</v>
      </c>
      <c r="B8" s="149"/>
      <c r="C8" s="149"/>
      <c r="D8" s="149"/>
      <c r="E8" s="149"/>
      <c r="F8" s="149"/>
    </row>
    <row r="9" spans="1:7" ht="36" customHeight="1" x14ac:dyDescent="0.2">
      <c r="A9" s="157" t="s">
        <v>74</v>
      </c>
      <c r="B9" s="158"/>
      <c r="C9" s="158"/>
      <c r="D9" s="158"/>
      <c r="E9" s="158"/>
      <c r="F9" s="158"/>
    </row>
    <row r="10" spans="1:7" ht="39" customHeight="1" x14ac:dyDescent="0.2">
      <c r="A10" s="18" t="s">
        <v>27</v>
      </c>
      <c r="B10" s="9" t="s">
        <v>95</v>
      </c>
      <c r="C10" s="9" t="s">
        <v>41</v>
      </c>
      <c r="D10" s="9" t="s">
        <v>12</v>
      </c>
      <c r="E10" s="9" t="s">
        <v>42</v>
      </c>
      <c r="F10" s="9" t="s">
        <v>70</v>
      </c>
    </row>
    <row r="11" spans="1:7" s="56" customFormat="1" hidden="1" x14ac:dyDescent="0.2">
      <c r="A11" s="80"/>
      <c r="B11" s="81"/>
      <c r="C11" s="86"/>
      <c r="D11" s="81"/>
      <c r="E11" s="83"/>
      <c r="F11" s="82"/>
    </row>
    <row r="12" spans="1:7" s="56" customFormat="1" x14ac:dyDescent="0.2">
      <c r="A12" s="80"/>
      <c r="B12" s="84" t="s">
        <v>119</v>
      </c>
      <c r="C12" s="86"/>
      <c r="D12" s="84"/>
      <c r="E12" s="83"/>
      <c r="F12" s="85"/>
    </row>
    <row r="13" spans="1:7" s="56" customFormat="1" x14ac:dyDescent="0.2">
      <c r="A13" s="80"/>
      <c r="B13" s="84"/>
      <c r="C13" s="86"/>
      <c r="D13" s="84"/>
      <c r="E13" s="83"/>
      <c r="F13" s="85"/>
    </row>
    <row r="14" spans="1:7" ht="34.5" customHeight="1" x14ac:dyDescent="0.2">
      <c r="A14" s="58" t="s">
        <v>96</v>
      </c>
      <c r="B14" s="59" t="s">
        <v>14</v>
      </c>
      <c r="C14" s="60">
        <f>C15+C16</f>
        <v>0</v>
      </c>
      <c r="D14" s="95"/>
      <c r="E14" s="159"/>
      <c r="F14" s="159"/>
      <c r="G14" s="56"/>
    </row>
    <row r="15" spans="1:7" ht="25.5" customHeight="1" x14ac:dyDescent="0.25">
      <c r="A15" s="61"/>
      <c r="B15" s="62" t="s">
        <v>15</v>
      </c>
      <c r="C15" s="63">
        <f>COUNTIF(C11:C13,'Summary and sign-off'!A38)</f>
        <v>0</v>
      </c>
      <c r="D15" s="19"/>
      <c r="E15" s="20"/>
      <c r="F15" s="21"/>
    </row>
    <row r="16" spans="1:7" ht="25.5" customHeight="1" x14ac:dyDescent="0.25">
      <c r="A16" s="61"/>
      <c r="B16" s="62" t="s">
        <v>13</v>
      </c>
      <c r="C16" s="63">
        <f>COUNTIF(C11:C13,'Summary and sign-off'!A39)</f>
        <v>0</v>
      </c>
      <c r="D16" s="19"/>
      <c r="E16" s="20"/>
      <c r="F16" s="21"/>
    </row>
    <row r="17" spans="1:6" x14ac:dyDescent="0.2">
      <c r="A17" s="22"/>
      <c r="B17" s="23"/>
      <c r="C17" s="22"/>
      <c r="D17" s="24"/>
      <c r="E17" s="24"/>
      <c r="F17" s="22"/>
    </row>
    <row r="18" spans="1:6" x14ac:dyDescent="0.2"/>
    <row r="19" spans="1:6" x14ac:dyDescent="0.2"/>
    <row r="20" spans="1:6" x14ac:dyDescent="0.2">
      <c r="A20" s="23"/>
      <c r="B20" s="23"/>
      <c r="C20" s="23"/>
      <c r="D20" s="23"/>
      <c r="E20" s="23"/>
      <c r="F20" s="23"/>
    </row>
    <row r="21" spans="1:6" x14ac:dyDescent="0.2">
      <c r="A21" s="23"/>
      <c r="B21" s="23"/>
      <c r="C21" s="23"/>
      <c r="D21" s="23"/>
      <c r="E21" s="23"/>
      <c r="F21" s="23"/>
    </row>
    <row r="22" spans="1:6" x14ac:dyDescent="0.2">
      <c r="A22" s="23"/>
      <c r="B22" s="23"/>
      <c r="C22" s="23"/>
      <c r="D22" s="23"/>
      <c r="E22" s="23"/>
      <c r="F22" s="23"/>
    </row>
    <row r="23" spans="1:6" x14ac:dyDescent="0.2">
      <c r="A23" s="23"/>
      <c r="B23" s="23"/>
      <c r="C23" s="23"/>
      <c r="D23" s="23"/>
      <c r="E23" s="23"/>
      <c r="F23" s="23"/>
    </row>
    <row r="24" spans="1:6" x14ac:dyDescent="0.2">
      <c r="A24" s="23"/>
      <c r="B24" s="23"/>
      <c r="C24" s="23"/>
      <c r="D24" s="23"/>
      <c r="E24" s="23"/>
      <c r="F24" s="23"/>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4:F14"/>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B7:F7</xm:sqref>
        </x14:dataValidation>
        <x14:dataValidation type="list" allowBlank="1" showInputMessage="1" showErrorMessage="1" error="Use the drop down list (at the right of the cell)">
          <x14:formula1>
            <xm:f>'Summary and sign-off'!$A$38:$A$39</xm:f>
          </x14:formula1>
          <xm:sqref>C11:C13</xm:sqref>
        </x14:dataValidation>
        <x14:dataValidation type="list" errorStyle="information" operator="greaterThan" allowBlank="1" showInputMessage="1" prompt="Provide specific $ value if possible">
          <x14:formula1>
            <xm:f>'Summary and sign-off'!$A$32:$A$37</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12165527-d881-4234-97f9-ee139a3f0c3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2019-02-12T02:47:46Z</cp:lastPrinted>
  <dcterms:created xsi:type="dcterms:W3CDTF">2010-10-17T20:59:02Z</dcterms:created>
  <dcterms:modified xsi:type="dcterms:W3CDTF">2019-07-25T02:50:31Z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