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jib08wel\Desktop\"/>
    </mc:Choice>
  </mc:AlternateContent>
  <xr:revisionPtr revIDLastSave="0" documentId="8_{9EB1200A-33E6-4955-8B0F-92643FCFCAF8}" xr6:coauthVersionLast="45" xr6:coauthVersionMax="45" xr10:uidLastSave="{00000000-0000-0000-0000-000000000000}"/>
  <bookViews>
    <workbookView xWindow="-120" yWindow="-120" windowWidth="29040" windowHeight="15840" tabRatio="787"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_FilterDatabase" localSheetId="2" hidden="1">Travel!#REF!</definedName>
    <definedName name="_xlnm.Print_Area" localSheetId="4">'All other expenses'!$A$1:$E$39</definedName>
    <definedName name="_xlnm.Print_Area" localSheetId="5">'Gifts and benefits'!$A$1:$F$48</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4" l="1"/>
  <c r="C33" i="3"/>
  <c r="C25" i="2"/>
  <c r="C79" i="1"/>
  <c r="C98" i="1"/>
  <c r="C22" i="1"/>
  <c r="B6" i="13" l="1"/>
  <c r="E60" i="13"/>
  <c r="C60" i="13"/>
  <c r="C39" i="4"/>
  <c r="C38" i="4"/>
  <c r="B60" i="13" l="1"/>
  <c r="B59" i="13"/>
  <c r="D59" i="13"/>
  <c r="B58" i="13"/>
  <c r="D58" i="13"/>
  <c r="D57" i="13"/>
  <c r="B57" i="13"/>
  <c r="D56" i="13"/>
  <c r="B56" i="13"/>
  <c r="D55" i="13"/>
  <c r="B55" i="13"/>
  <c r="B2" i="4"/>
  <c r="B3" i="4"/>
  <c r="B2" i="3"/>
  <c r="B3" i="3"/>
  <c r="B2" i="2"/>
  <c r="B3" i="2"/>
  <c r="B2" i="1"/>
  <c r="B3" i="1"/>
  <c r="F58" i="13" l="1"/>
  <c r="D25" i="2" s="1"/>
  <c r="F60" i="13"/>
  <c r="E37" i="4" s="1"/>
  <c r="F59" i="13"/>
  <c r="D33" i="3" s="1"/>
  <c r="F57" i="13"/>
  <c r="D98" i="1" s="1"/>
  <c r="F56" i="13"/>
  <c r="D79" i="1" s="1"/>
  <c r="F55" i="13"/>
  <c r="D22" i="1" s="1"/>
  <c r="C13" i="13"/>
  <c r="C12" i="13"/>
  <c r="C11" i="13"/>
  <c r="C16" i="13" l="1"/>
  <c r="C17" i="13"/>
  <c r="B5" i="4" l="1"/>
  <c r="B4" i="4"/>
  <c r="B5" i="3"/>
  <c r="B4" i="3"/>
  <c r="B5" i="2"/>
  <c r="B4" i="2"/>
  <c r="B5" i="1"/>
  <c r="B4" i="1"/>
  <c r="C15" i="13" l="1"/>
  <c r="F12" i="13" l="1"/>
  <c r="C37" i="4"/>
  <c r="F11" i="13" s="1"/>
  <c r="F13" i="13" l="1"/>
  <c r="B98" i="1"/>
  <c r="B17" i="13" s="1"/>
  <c r="B79" i="1"/>
  <c r="B16" i="13" s="1"/>
  <c r="B22" i="1"/>
  <c r="B15" i="13" s="1"/>
  <c r="B33" i="3" l="1"/>
  <c r="B13" i="13" s="1"/>
  <c r="B25" i="2"/>
  <c r="B12" i="13" s="1"/>
  <c r="B11" i="13" l="1"/>
  <c r="B1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<sst xmlns="http://schemas.openxmlformats.org/spreadsheetml/2006/main" count="467" uniqueCount="228">
  <si>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</si>
  <si>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</si>
  <si>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</si>
  <si>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</si>
  <si>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</si>
  <si>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</si>
  <si>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</si>
  <si>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</si>
  <si>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</si>
  <si>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</si>
  <si>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</si>
  <si>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</si>
  <si>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</si>
  <si>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</si>
  <si>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</si>
  <si>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</si>
  <si>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</si>
  <si>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</si>
  <si>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</si>
  <si>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</si>
  <si>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</si>
  <si>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</si>
  <si>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</si>
  <si>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</si>
  <si>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</si>
  <si>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</si>
  <si>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</si>
  <si>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</si>
  <si>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</si>
  <si>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</si>
  <si>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</si>
  <si>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</si>
  <si>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</si>
  <si>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</si>
  <si>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</si>
  <si>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</si>
  <si>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</si>
  <si>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</si>
  <si>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</si>
  <si>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</si>
  <si>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</si>
  <si>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</si>
  <si>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</si>
  <si>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</si>
  <si>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</si>
  <si>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</si>
  <si>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</si>
  <si>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</si>
  <si>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</si>
  <si>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</si>
  <si>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</si>
  <si>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</si>
  <si>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</si>
  <si>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</si>
  <si>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</si>
  <si>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</si>
  <si>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</si>
  <si>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</si>
  <si>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</si>
  <si>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</si>
  <si>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</si>
  <si>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</si>
  <si>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</si>
  <si>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</si>
  <si>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</si>
  <si>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</si>
  <si>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</si>
  <si>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</si>
  <si>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</si>
  <si>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</si>
  <si>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</si>
  <si>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</si>
  <si>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</si>
  <si>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</si>
  <si>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</si>
  <si>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</si>
  <si>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</si>
  <si>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</si>
  <si>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</si>
  <si>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</si>
  <si>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</si>
  <si>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</si>
  <si>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</si>
  <si>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</si>
  <si>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</si>
  <si>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</si>
  <si>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</si>
  <si>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</si>
  <si>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</si>
  <si>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</si>
  <si>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</si>
  <si>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</si>
  <si>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</si>
  <si>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</si>
  <si>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</si>
  <si>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</si>
  <si>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</si>
  <si>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</si>
  <si>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</si>
  <si>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</si>
  <si>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</si>
  <si>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</si>
  <si>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</si>
  <si>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</si>
  <si>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</si>
  <si>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</si>
  <si>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</si>
  <si>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</si>
  <si>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</si>
  <si>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</si>
  <si>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</si>
  <si>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</si>
  <si>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</si>
  <si>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</si>
  <si>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</si>
  <si>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</si>
  <si>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</si>
  <si>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</si>
  <si>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</si>
  <si>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</si>
  <si>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</si>
  <si>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</si>
  <si>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</si>
  <si>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</si>
  <si>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</si>
  <si>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</si>
  <si>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</si>
  <si>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</si>
  <si>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</si>
  <si>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</si>
  <si>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</si>
  <si>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</si>
  <si>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</si>
  <si>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</si>
  <si>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</si>
  <si>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</si>
  <si>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</si>
  <si>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</si>
  <si>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</si>
  <si>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</si>
  <si>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</si>
  <si>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</si>
  <si>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</si>
  <si>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</si>
  <si>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</si>
  <si>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</si>
  <si>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</si>
  <si>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</si>
  <si>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</si>
  <si>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</si>
  <si>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</si>
  <si>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</si>
  <si>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</si>
  <si>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</si>
  <si>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</si>
  <si>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</si>
  <si>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</si>
  <si>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</si>
  <si>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</si>
  <si>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</si>
  <si>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</si>
  <si>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</si>
  <si>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</si>
  <si>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</si>
  <si>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</si>
  <si>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</si>
  <si>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</si>
  <si>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</si>
  <si>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</si>
  <si>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Matt Whineray</t>
  </si>
  <si>
    <t>1 July 2021</t>
  </si>
  <si>
    <t>30 June 2022</t>
  </si>
  <si>
    <t>Guardians of New Zealand Superannuation</t>
  </si>
  <si>
    <t>Development/Training</t>
  </si>
  <si>
    <t>Health &amp; Safety Training</t>
  </si>
  <si>
    <t>Lunch for 6</t>
  </si>
  <si>
    <t>New Plymouth</t>
  </si>
  <si>
    <t>Travel Service Fees</t>
  </si>
  <si>
    <t>Airfare</t>
  </si>
  <si>
    <t>Taxi</t>
  </si>
  <si>
    <t>Airport Parking</t>
  </si>
  <si>
    <t>Hotel</t>
  </si>
  <si>
    <t>Westpac</t>
  </si>
  <si>
    <t>Simpson Grierson</t>
  </si>
  <si>
    <t>Chapman Tripp</t>
  </si>
  <si>
    <t>Kerridge Partners</t>
  </si>
  <si>
    <t>Forsyth Barr</t>
  </si>
  <si>
    <t>ISS Media</t>
  </si>
  <si>
    <t>Air NZ</t>
  </si>
  <si>
    <t>Te Amokura Consultants</t>
  </si>
  <si>
    <t>NZME</t>
  </si>
  <si>
    <t>RBNZ</t>
  </si>
  <si>
    <t>Future Fund</t>
  </si>
  <si>
    <t>Russell Property Group</t>
  </si>
  <si>
    <t>Pioneer Capital Partners</t>
  </si>
  <si>
    <t>Sporting Event</t>
  </si>
  <si>
    <t>Gifts</t>
  </si>
  <si>
    <t>PWC</t>
  </si>
  <si>
    <t xml:space="preserve">Wellington </t>
  </si>
  <si>
    <t xml:space="preserve">Select Committee Appearance &amp; Meetings w. Ministers, Board Chair, Peers &amp; Advisor, 2 days </t>
  </si>
  <si>
    <t xml:space="preserve">Select Committee Appearance &amp; Meetings w. Ministers, Speaking Engagement at Treasury, 2 days </t>
  </si>
  <si>
    <t>Wellington</t>
  </si>
  <si>
    <t>Meetings w. Ministers &amp; Treasury, 1 day</t>
  </si>
  <si>
    <t>Auckland</t>
  </si>
  <si>
    <t>Cancelled trip due to COVID / Lockdown</t>
  </si>
  <si>
    <t>Cancelled trip due to COVID / Lockdown (Refunded)</t>
  </si>
  <si>
    <t>Cancelled trip due to COVID / Lockdown (Refund)</t>
  </si>
  <si>
    <t>Meetings w. Iwi, Council, Port &amp; Advisors, 2 days</t>
  </si>
  <si>
    <t>Site Safe Training</t>
  </si>
  <si>
    <t>Executive Coaching &amp; Development</t>
  </si>
  <si>
    <t>Vodafone - Mobile phone</t>
  </si>
  <si>
    <t>Mobile phone &amp; Data costs</t>
  </si>
  <si>
    <t>Event cancelled due to lockdown</t>
  </si>
  <si>
    <t>Did not attend event due to diary conflict</t>
  </si>
  <si>
    <t>Ticket to APEC CEO Summit 11 - 12 Nov 2021</t>
  </si>
  <si>
    <t>Working Meal - Dinner</t>
  </si>
  <si>
    <t>Working Meal - Lunch</t>
  </si>
  <si>
    <t>Industry Awards (New York)</t>
  </si>
  <si>
    <t>Drinks Function</t>
  </si>
  <si>
    <t>Drinks Function (Melbourne)</t>
  </si>
  <si>
    <t>Working Meal - Breakfast</t>
  </si>
  <si>
    <t xml:space="preserve">Drinks Function &amp; Panel Discussion </t>
  </si>
  <si>
    <t xml:space="preserve">No International Travel due to NZ border closure due to COVID </t>
  </si>
  <si>
    <t xml:space="preserve">Lunch with NZSF staff and Copenhagen Investment Partners during site visits </t>
  </si>
  <si>
    <t>Minter Ellison</t>
  </si>
  <si>
    <t>Event was shifted to online due to level 4 lockdown</t>
  </si>
  <si>
    <t>Event was shifted to online due to Level 4 Lockdown</t>
  </si>
  <si>
    <t>This disclosure has been approved by the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</si>
</sst>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_);[Red]\(&quot;$&quot;#,##0.00\)"/>
    <numFmt numFmtId="165" formatCode="_(&quot;$&quot;* #,##0.00_);_(&quot;$&quot;* \(#,##0.00\);_(&quot;$&quot;* &quot;-&quot;??_);_(@_)"/>
    <numFmt numFmtId="166" formatCode="_(* #,##0.00_);_(* \(#,##0.00\);_(* &quot;-&quot;??_);_(@_)"/>
    <numFmt numFmtId="167" formatCode="&quot;$&quot;#,##0.00"/>
    <numFmt numFmtId="168"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5">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5">
    <xf numFmtId="0" fontId="0" fillId="0" borderId="0"/>
    <xf numFmtId="0" fontId="10" fillId="0" borderId="0" applyNumberFormat="0" applyFill="0" applyBorder="0" applyAlignment="0" applyProtection="0"/>
    <xf numFmtId="165" fontId="23"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cellStyleXfs>
  <cellXfs count="196">
    <xf numFmtId="0" fontId="0" fillId="0" borderId="0" xfId="0"/>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7"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7"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8"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8"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8"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7"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7"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0" fontId="35" fillId="3" borderId="0" xfId="0" applyFont="1" applyFill="1" applyBorder="1" applyAlignment="1" applyProtection="1">
      <alignment horizontal="center" vertical="center" wrapText="1"/>
    </xf>
    <xf numFmtId="168" fontId="15" fillId="12" borderId="3" xfId="0" applyNumberFormat="1" applyFont="1" applyFill="1" applyBorder="1" applyAlignment="1" applyProtection="1">
      <alignment vertical="center"/>
      <protection locked="0"/>
    </xf>
    <xf numFmtId="164" fontId="15" fillId="12" borderId="4" xfId="0" applyNumberFormat="1" applyFont="1" applyFill="1" applyBorder="1" applyAlignment="1" applyProtection="1">
      <alignment vertical="center" wrapText="1"/>
      <protection locked="0"/>
    </xf>
    <xf numFmtId="0" fontId="15" fillId="12" borderId="4" xfId="0" applyFont="1" applyFill="1" applyBorder="1" applyAlignment="1" applyProtection="1">
      <alignment vertical="center" wrapText="1"/>
      <protection locked="0"/>
    </xf>
    <xf numFmtId="0" fontId="15" fillId="12" borderId="5" xfId="0" applyFont="1" applyFill="1" applyBorder="1" applyAlignment="1" applyProtection="1">
      <alignment vertical="center" wrapText="1"/>
      <protection locked="0"/>
    </xf>
    <xf numFmtId="0" fontId="0" fillId="13" borderId="4" xfId="0" applyFont="1" applyFill="1" applyBorder="1" applyAlignment="1" applyProtection="1">
      <alignment vertical="center" wrapText="1"/>
      <protection locked="0"/>
    </xf>
    <xf numFmtId="0" fontId="15" fillId="13" borderId="4" xfId="0" applyNumberFormat="1" applyFont="1" applyFill="1" applyBorder="1" applyAlignment="1" applyProtection="1">
      <alignment horizontal="left" vertical="center" wrapText="1"/>
      <protection locked="0"/>
    </xf>
    <xf numFmtId="164" fontId="15" fillId="13" borderId="4" xfId="0" applyNumberFormat="1" applyFont="1" applyFill="1" applyBorder="1" applyAlignment="1" applyProtection="1">
      <alignment horizontal="right" vertical="center" wrapText="1"/>
      <protection locked="0"/>
    </xf>
    <xf numFmtId="0" fontId="0" fillId="13" borderId="5" xfId="0" applyFont="1" applyFill="1" applyBorder="1" applyAlignment="1" applyProtection="1">
      <alignment vertical="center" wrapText="1"/>
      <protection locked="0"/>
    </xf>
    <xf numFmtId="168" fontId="16" fillId="13" borderId="3" xfId="0" applyNumberFormat="1" applyFont="1" applyFill="1" applyBorder="1" applyAlignment="1" applyProtection="1">
      <alignment vertical="center"/>
      <protection locked="0"/>
    </xf>
    <xf numFmtId="168" fontId="15" fillId="14" borderId="3" xfId="0" applyNumberFormat="1" applyFont="1" applyFill="1" applyBorder="1" applyAlignment="1" applyProtection="1">
      <alignment vertical="center"/>
      <protection locked="0"/>
    </xf>
    <xf numFmtId="164" fontId="15" fillId="14" borderId="4" xfId="0" applyNumberFormat="1" applyFont="1" applyFill="1" applyBorder="1" applyAlignment="1" applyProtection="1">
      <alignment vertical="center" wrapText="1"/>
      <protection locked="0"/>
    </xf>
    <xf numFmtId="0" fontId="15" fillId="14" borderId="4" xfId="0" applyFont="1" applyFill="1" applyBorder="1" applyAlignment="1" applyProtection="1">
      <alignment vertical="center" wrapText="1"/>
      <protection locked="0"/>
    </xf>
    <xf numFmtId="0" fontId="15" fillId="14" borderId="5" xfId="0" applyFont="1" applyFill="1" applyBorder="1" applyAlignment="1" applyProtection="1">
      <alignment vertical="center" wrapText="1"/>
      <protection locked="0"/>
    </xf>
    <xf numFmtId="0" fontId="15" fillId="14" borderId="4" xfId="0" quotePrefix="1" applyFont="1" applyFill="1" applyBorder="1" applyAlignment="1" applyProtection="1">
      <alignment horizontal="left" vertical="center" wrapText="1"/>
      <protection locked="0"/>
    </xf>
    <xf numFmtId="168" fontId="15" fillId="14" borderId="3" xfId="0" applyNumberFormat="1" applyFont="1" applyFill="1" applyBorder="1" applyAlignment="1" applyProtection="1">
      <alignment vertical="center" wrapText="1"/>
      <protection locked="0"/>
    </xf>
    <xf numFmtId="0" fontId="0" fillId="14" borderId="4" xfId="0" applyFont="1" applyFill="1" applyBorder="1" applyAlignment="1" applyProtection="1">
      <alignment vertical="center" wrapText="1"/>
      <protection locked="0"/>
    </xf>
    <xf numFmtId="0" fontId="0" fillId="14" borderId="5" xfId="0" applyFont="1" applyFill="1" applyBorder="1" applyAlignment="1" applyProtection="1">
      <alignment vertical="center" wrapText="1"/>
      <protection locked="0"/>
    </xf>
    <xf numFmtId="0" fontId="0" fillId="14" borderId="4" xfId="0" quotePrefix="1" applyFont="1" applyFill="1" applyBorder="1" applyAlignment="1" applyProtection="1">
      <alignment horizontal="left" vertical="center" wrapText="1"/>
      <protection locked="0"/>
    </xf>
    <xf numFmtId="0" fontId="0" fillId="14" borderId="4" xfId="0" applyFont="1" applyFill="1" applyBorder="1" applyAlignment="1" applyProtection="1">
      <alignment horizontal="left" vertical="center" wrapText="1"/>
      <protection locked="0"/>
    </xf>
    <xf numFmtId="0" fontId="15" fillId="14" borderId="4" xfId="0" applyNumberFormat="1" applyFont="1" applyFill="1" applyBorder="1" applyAlignment="1" applyProtection="1">
      <alignment horizontal="left" vertical="center" wrapText="1"/>
      <protection locked="0"/>
    </xf>
    <xf numFmtId="164" fontId="15" fillId="14" borderId="4" xfId="0" applyNumberFormat="1" applyFont="1" applyFill="1" applyBorder="1" applyAlignment="1" applyProtection="1">
      <alignment horizontal="right" vertical="center" wrapText="1"/>
      <protection locked="0"/>
    </xf>
    <xf numFmtId="0" fontId="0" fillId="14" borderId="5"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quotePrefix="1" applyFont="1" applyFill="1" applyBorder="1" applyAlignment="1" applyProtection="1">
      <alignment horizontal="left" vertical="center" wrapText="1" readingOrder="1"/>
      <protection locked="0"/>
    </xf>
    <xf numFmtId="0" fontId="36" fillId="11" borderId="2" xfId="0" applyFont="1" applyFill="1" applyBorder="1" applyAlignment="1" applyProtection="1">
      <alignment horizontal="left" vertical="center" wrapText="1" readingOrder="1"/>
      <protection locked="0"/>
    </xf>
    <xf numFmtId="168" fontId="36" fillId="11" borderId="2" xfId="0" quotePrefix="1" applyNumberFormat="1" applyFont="1" applyFill="1" applyBorder="1" applyAlignment="1" applyProtection="1">
      <alignment horizontal="left" vertical="center" wrapText="1" readingOrder="1"/>
      <protection locked="0"/>
    </xf>
    <xf numFmtId="168" fontId="36" fillId="11" borderId="2" xfId="0" applyNumberFormat="1" applyFont="1" applyFill="1" applyBorder="1" applyAlignment="1" applyProtection="1">
      <alignment horizontal="left" vertical="center" wrapText="1" readingOrder="1"/>
      <protection locked="0"/>
    </xf>
    <xf numFmtId="168"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5">
    <cellStyle name="Comma 2" xfId="3" xr:uid="{1BDD987B-FE55-4B0F-820C-E3F155FCB13E}"/>
    <cellStyle name="Comma 3" xfId="4" xr:uid="{0E492A6E-250C-48C9-BA76-D1CC890DC808}"/>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13" zoomScaleNormal="100" workbookViewId="0"/>
  </sheetViews>
  <sheetFormatPr defaultColWidth="0" defaultRowHeight="14.25" zeroHeight="1" x14ac:dyDescent="0.2"/>
  <cols>
    <col min="1" max="1" width="219.28515625" style="65" customWidth="1"/>
    <col min="2" max="2" width="33.28515625" style="64" customWidth="1"/>
    <col min="3" max="16384" width="8.7109375" style="14" hidden="1"/>
  </cols>
  <sheetData>
    <row r="1" spans="1:2" ht="23.25" customHeight="1" x14ac:dyDescent="0.2">
      <c r="A1" s="63" t="s">
        <v>0</v>
      </c>
    </row>
    <row r="2" spans="1:2" ht="33" customHeight="1" x14ac:dyDescent="0.2">
      <c r="A2" s="127" t="s">
        <v>1</v>
      </c>
    </row>
    <row r="3" spans="1:2" ht="17.25" customHeight="1" x14ac:dyDescent="0.2"/>
    <row r="4" spans="1:2" ht="23.25" customHeight="1" x14ac:dyDescent="0.2">
      <c r="A4" s="150" t="s">
        <v>2</v>
      </c>
    </row>
    <row r="5" spans="1:2" ht="17.25" customHeight="1" x14ac:dyDescent="0.2"/>
    <row r="6" spans="1:2" ht="23.25" customHeight="1" x14ac:dyDescent="0.2">
      <c r="A6" s="66" t="s">
        <v>3</v>
      </c>
    </row>
    <row r="7" spans="1:2" ht="17.25" customHeight="1" x14ac:dyDescent="0.2">
      <c r="A7" s="67" t="s">
        <v>4</v>
      </c>
    </row>
    <row r="8" spans="1:2" ht="17.25" customHeight="1" x14ac:dyDescent="0.2">
      <c r="A8" s="68" t="s">
        <v>5</v>
      </c>
    </row>
    <row r="9" spans="1:2" ht="17.25" customHeight="1" x14ac:dyDescent="0.2">
      <c r="A9" s="68"/>
    </row>
    <row r="10" spans="1:2" ht="23.25" customHeight="1" x14ac:dyDescent="0.2">
      <c r="A10" s="66" t="s">
        <v>6</v>
      </c>
      <c r="B10" s="100" t="s">
        <v>7</v>
      </c>
    </row>
    <row r="11" spans="1:2" ht="17.25" customHeight="1" x14ac:dyDescent="0.2">
      <c r="A11" s="69" t="s">
        <v>8</v>
      </c>
    </row>
    <row r="12" spans="1:2" ht="17.25" customHeight="1" x14ac:dyDescent="0.2">
      <c r="A12" s="68" t="s">
        <v>9</v>
      </c>
    </row>
    <row r="13" spans="1:2" ht="17.25" customHeight="1" x14ac:dyDescent="0.2">
      <c r="A13" s="68" t="s">
        <v>10</v>
      </c>
    </row>
    <row r="14" spans="1:2" ht="17.25" customHeight="1" x14ac:dyDescent="0.2">
      <c r="A14" s="70" t="s">
        <v>11</v>
      </c>
    </row>
    <row r="15" spans="1:2" ht="17.25" customHeight="1" x14ac:dyDescent="0.2">
      <c r="A15" s="68" t="s">
        <v>12</v>
      </c>
    </row>
    <row r="16" spans="1:2" ht="17.25" customHeight="1" x14ac:dyDescent="0.2">
      <c r="A16" s="68"/>
    </row>
    <row r="17" spans="1:1" ht="23.25" customHeight="1" x14ac:dyDescent="0.2">
      <c r="A17" s="66" t="s">
        <v>13</v>
      </c>
    </row>
    <row r="18" spans="1:1" ht="17.25" customHeight="1" x14ac:dyDescent="0.2">
      <c r="A18" s="70" t="s">
        <v>14</v>
      </c>
    </row>
    <row r="19" spans="1:1" ht="17.25" customHeight="1" x14ac:dyDescent="0.2">
      <c r="A19" s="70" t="s">
        <v>15</v>
      </c>
    </row>
    <row r="20" spans="1:1" ht="17.25" customHeight="1" x14ac:dyDescent="0.2">
      <c r="A20" s="96" t="s">
        <v>16</v>
      </c>
    </row>
    <row r="21" spans="1:1" ht="17.25" customHeight="1" x14ac:dyDescent="0.2">
      <c r="A21" s="71"/>
    </row>
    <row r="22" spans="1:1" ht="23.25" customHeight="1" x14ac:dyDescent="0.2">
      <c r="A22" s="66" t="s">
        <v>17</v>
      </c>
    </row>
    <row r="23" spans="1:1" ht="17.25" customHeight="1" x14ac:dyDescent="0.2">
      <c r="A23" s="71" t="s">
        <v>18</v>
      </c>
    </row>
    <row r="24" spans="1:1" ht="17.25" customHeight="1" x14ac:dyDescent="0.2">
      <c r="A24" s="71"/>
    </row>
    <row r="25" spans="1:1" ht="23.25" customHeight="1" x14ac:dyDescent="0.2">
      <c r="A25" s="66" t="s">
        <v>19</v>
      </c>
    </row>
    <row r="26" spans="1:1" ht="17.25" customHeight="1" x14ac:dyDescent="0.2">
      <c r="A26" s="72" t="s">
        <v>20</v>
      </c>
    </row>
    <row r="27" spans="1:1" ht="32.25" customHeight="1" x14ac:dyDescent="0.2">
      <c r="A27" s="70" t="s">
        <v>21</v>
      </c>
    </row>
    <row r="28" spans="1:1" ht="17.25" customHeight="1" x14ac:dyDescent="0.2">
      <c r="A28" s="72" t="s">
        <v>22</v>
      </c>
    </row>
    <row r="29" spans="1:1" ht="32.25" customHeight="1" x14ac:dyDescent="0.2">
      <c r="A29" s="70" t="s">
        <v>23</v>
      </c>
    </row>
    <row r="30" spans="1:1" ht="17.25" customHeight="1" x14ac:dyDescent="0.2">
      <c r="A30" s="72" t="s">
        <v>24</v>
      </c>
    </row>
    <row r="31" spans="1:1" ht="17.25" customHeight="1" x14ac:dyDescent="0.2">
      <c r="A31" s="70" t="s">
        <v>25</v>
      </c>
    </row>
    <row r="32" spans="1:1" ht="17.25" customHeight="1" x14ac:dyDescent="0.2">
      <c r="A32" s="72" t="s">
        <v>26</v>
      </c>
    </row>
    <row r="33" spans="1:1" ht="32.25" customHeight="1" x14ac:dyDescent="0.2">
      <c r="A33" s="73" t="s">
        <v>27</v>
      </c>
    </row>
    <row r="34" spans="1:1" ht="32.25" customHeight="1" x14ac:dyDescent="0.2">
      <c r="A34" s="74" t="s">
        <v>28</v>
      </c>
    </row>
    <row r="35" spans="1:1" ht="17.25" customHeight="1" x14ac:dyDescent="0.2">
      <c r="A35" s="72" t="s">
        <v>29</v>
      </c>
    </row>
    <row r="36" spans="1:1" ht="32.25" customHeight="1" x14ac:dyDescent="0.2">
      <c r="A36" s="70" t="s">
        <v>30</v>
      </c>
    </row>
    <row r="37" spans="1:1" ht="32.25" customHeight="1" x14ac:dyDescent="0.2">
      <c r="A37" s="73" t="s">
        <v>31</v>
      </c>
    </row>
    <row r="38" spans="1:1" ht="32.25" customHeight="1" x14ac:dyDescent="0.2">
      <c r="A38" s="70" t="s">
        <v>32</v>
      </c>
    </row>
    <row r="39" spans="1:1" ht="17.25" customHeight="1" x14ac:dyDescent="0.2">
      <c r="A39" s="74"/>
    </row>
    <row r="40" spans="1:1" ht="22.5" customHeight="1" x14ac:dyDescent="0.2">
      <c r="A40" s="66" t="s">
        <v>33</v>
      </c>
    </row>
    <row r="41" spans="1:1" ht="17.25" customHeight="1" x14ac:dyDescent="0.2">
      <c r="A41" s="79" t="s">
        <v>34</v>
      </c>
    </row>
    <row r="42" spans="1:1" ht="17.25" customHeight="1" x14ac:dyDescent="0.2">
      <c r="A42" s="75" t="s">
        <v>35</v>
      </c>
    </row>
    <row r="43" spans="1:1" ht="17.25" customHeight="1" x14ac:dyDescent="0.2">
      <c r="A43" s="76" t="s">
        <v>36</v>
      </c>
    </row>
    <row r="44" spans="1:1" ht="32.25" customHeight="1" x14ac:dyDescent="0.2">
      <c r="A44" s="76" t="s">
        <v>37</v>
      </c>
    </row>
    <row r="45" spans="1:1" ht="32.25" customHeight="1" x14ac:dyDescent="0.2">
      <c r="A45" s="76" t="s">
        <v>38</v>
      </c>
    </row>
    <row r="46" spans="1:1" ht="17.25" customHeight="1" x14ac:dyDescent="0.2">
      <c r="A46" s="77" t="s">
        <v>39</v>
      </c>
    </row>
    <row r="47" spans="1:1" ht="32.25" customHeight="1" x14ac:dyDescent="0.2">
      <c r="A47" s="73" t="s">
        <v>40</v>
      </c>
    </row>
    <row r="48" spans="1:1" ht="32.25" customHeight="1" x14ac:dyDescent="0.2">
      <c r="A48" s="73" t="s">
        <v>41</v>
      </c>
    </row>
    <row r="49" spans="1:1" ht="32.25" customHeight="1" x14ac:dyDescent="0.2">
      <c r="A49" s="76" t="s">
        <v>42</v>
      </c>
    </row>
    <row r="50" spans="1:1" ht="17.25" customHeight="1" x14ac:dyDescent="0.2">
      <c r="A50" s="76" t="s">
        <v>43</v>
      </c>
    </row>
    <row r="51" spans="1:1" ht="17.25" customHeight="1" x14ac:dyDescent="0.2">
      <c r="A51" s="76" t="s">
        <v>44</v>
      </c>
    </row>
    <row r="52" spans="1:1" ht="17.25" customHeight="1" x14ac:dyDescent="0.2">
      <c r="A52" s="76"/>
    </row>
    <row r="53" spans="1:1" ht="22.5" customHeight="1" x14ac:dyDescent="0.2">
      <c r="A53" s="66" t="s">
        <v>45</v>
      </c>
    </row>
    <row r="54" spans="1:1" ht="32.25" customHeight="1" x14ac:dyDescent="0.2">
      <c r="A54" s="136" t="s">
        <v>46</v>
      </c>
    </row>
    <row r="55" spans="1:1" ht="17.25" customHeight="1" x14ac:dyDescent="0.2">
      <c r="A55" s="78" t="s">
        <v>47</v>
      </c>
    </row>
    <row r="56" spans="1:1" ht="17.25" customHeight="1" x14ac:dyDescent="0.2">
      <c r="A56" s="79" t="s">
        <v>48</v>
      </c>
    </row>
    <row r="57" spans="1:1" ht="17.25" customHeight="1" x14ac:dyDescent="0.2">
      <c r="A57" s="96" t="s">
        <v>49</v>
      </c>
    </row>
    <row r="58" spans="1:1" ht="17.25" customHeight="1" x14ac:dyDescent="0.2">
      <c r="A58" s="80" t="s">
        <v>50</v>
      </c>
    </row>
    <row r="59" spans="1:1" x14ac:dyDescent="0.2"/>
    <row r="60" spans="1:1" hidden="1" x14ac:dyDescent="0.2"/>
    <row r="61" spans="1:1" hidden="1" x14ac:dyDescent="0.2">
      <c r="A61" s="81"/>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L61"/>
  <sheetViews>
    <sheetView tabSelected="1" zoomScaleNormal="100" workbookViewId="0">
      <selection activeCell="A9" sqref="A9:F9"/>
    </sheetView>
  </sheetViews>
  <sheetFormatPr defaultColWidth="0" defaultRowHeight="12.75" zeroHeight="1" x14ac:dyDescent="0.2"/>
  <cols>
    <col min="1" max="1" width="35.7109375" style="14" customWidth="1"/>
    <col min="2" max="2" width="21.5703125" style="14" customWidth="1"/>
    <col min="3" max="3" width="33.5703125" style="14" customWidth="1"/>
    <col min="4" max="4" width="4.42578125" style="14" customWidth="1"/>
    <col min="5" max="5" width="29" style="14" customWidth="1"/>
    <col min="6" max="6" width="19" style="14" customWidth="1"/>
    <col min="7" max="7" width="42" style="14" customWidth="1"/>
    <col min="8" max="12" width="9.140625" style="14" customWidth="1"/>
    <col min="13" max="16384" width="9.140625" style="14" hidden="1"/>
  </cols>
  <sheetData>
    <row r="1" spans="1:11" ht="26.25" customHeight="1" x14ac:dyDescent="0.2">
      <c r="A1" s="177" t="s">
        <v>51</v>
      </c>
      <c r="B1" s="177"/>
      <c r="C1" s="177"/>
      <c r="D1" s="177"/>
      <c r="E1" s="177"/>
      <c r="F1" s="177"/>
      <c r="G1" s="43"/>
      <c r="H1" s="43"/>
      <c r="I1" s="43"/>
      <c r="J1" s="43"/>
      <c r="K1" s="43"/>
    </row>
    <row r="2" spans="1:11" ht="21" customHeight="1" x14ac:dyDescent="0.2">
      <c r="A2" s="2" t="s">
        <v>52</v>
      </c>
      <c r="B2" s="178" t="s">
        <v>172</v>
      </c>
      <c r="C2" s="179"/>
      <c r="D2" s="179"/>
      <c r="E2" s="179"/>
      <c r="F2" s="179"/>
      <c r="G2" s="43"/>
      <c r="H2" s="43"/>
      <c r="I2" s="43"/>
      <c r="J2" s="43"/>
      <c r="K2" s="43"/>
    </row>
    <row r="3" spans="1:11" ht="21" customHeight="1" x14ac:dyDescent="0.2">
      <c r="A3" s="2" t="s">
        <v>53</v>
      </c>
      <c r="B3" s="179" t="s">
        <v>169</v>
      </c>
      <c r="C3" s="179"/>
      <c r="D3" s="179"/>
      <c r="E3" s="179"/>
      <c r="F3" s="179"/>
      <c r="G3" s="43"/>
      <c r="H3" s="43"/>
      <c r="I3" s="43"/>
      <c r="J3" s="43"/>
      <c r="K3" s="43"/>
    </row>
    <row r="4" spans="1:11" ht="21" customHeight="1" x14ac:dyDescent="0.2">
      <c r="A4" s="2" t="s">
        <v>54</v>
      </c>
      <c r="B4" s="180" t="s">
        <v>170</v>
      </c>
      <c r="C4" s="181"/>
      <c r="D4" s="181"/>
      <c r="E4" s="181"/>
      <c r="F4" s="181"/>
      <c r="G4" s="43"/>
      <c r="H4" s="43"/>
      <c r="I4" s="43"/>
      <c r="J4" s="43"/>
      <c r="K4" s="43"/>
    </row>
    <row r="5" spans="1:11" ht="21" customHeight="1" x14ac:dyDescent="0.2">
      <c r="A5" s="2" t="s">
        <v>55</v>
      </c>
      <c r="B5" s="180" t="s">
        <v>171</v>
      </c>
      <c r="C5" s="181"/>
      <c r="D5" s="181"/>
      <c r="E5" s="181"/>
      <c r="F5" s="181"/>
      <c r="G5" s="43"/>
      <c r="H5" s="43"/>
      <c r="I5" s="43"/>
      <c r="J5" s="43"/>
      <c r="K5" s="43"/>
    </row>
    <row r="6" spans="1:11" ht="21" customHeight="1" x14ac:dyDescent="0.2">
      <c r="A6" s="2" t="s">
        <v>56</v>
      </c>
      <c r="B6" s="176" t="str">
        <f>IF(AND(Travel!B7&lt;&gt;A30,Hospitality!B7&lt;&gt;A30,'All other expenses'!B7&lt;&gt;A30,'Gifts and benefits'!B7&lt;&gt;A30),A31,IF(AND(Travel!B7=A30,Hospitality!B7=A30,'All other expenses'!B7=A30,'Gifts and benefits'!B7=A30),A33,A32))</f>
        <v>Data and totals checked on all sheets</v>
      </c>
      <c r="C6" s="176"/>
      <c r="D6" s="176"/>
      <c r="E6" s="176"/>
      <c r="F6" s="176"/>
      <c r="G6" s="32"/>
      <c r="H6" s="43"/>
      <c r="I6" s="43"/>
      <c r="J6" s="43"/>
      <c r="K6" s="43"/>
    </row>
    <row r="7" spans="1:11" ht="21" customHeight="1" x14ac:dyDescent="0.2">
      <c r="A7" s="2" t="s">
        <v>57</v>
      </c>
      <c r="B7" s="175" t="s">
        <v>89</v>
      </c>
      <c r="C7" s="175"/>
      <c r="D7" s="175"/>
      <c r="E7" s="175"/>
      <c r="F7" s="175"/>
      <c r="G7" s="32"/>
      <c r="H7" s="43"/>
      <c r="I7" s="43"/>
      <c r="J7" s="43"/>
      <c r="K7" s="43"/>
    </row>
    <row r="8" spans="1:11" ht="21" customHeight="1" x14ac:dyDescent="0.2">
      <c r="A8" s="2" t="s">
        <v>59</v>
      </c>
      <c r="B8" s="175" t="s">
        <v>227</v>
      </c>
      <c r="C8" s="175"/>
      <c r="D8" s="175"/>
      <c r="E8" s="175"/>
      <c r="F8" s="175"/>
      <c r="G8" s="32"/>
      <c r="H8" s="43"/>
      <c r="I8" s="43"/>
      <c r="J8" s="43"/>
      <c r="K8" s="43"/>
    </row>
    <row r="9" spans="1:11" ht="66.75" customHeight="1" x14ac:dyDescent="0.2">
      <c r="A9" s="174" t="s">
        <v>60</v>
      </c>
      <c r="B9" s="174"/>
      <c r="C9" s="174"/>
      <c r="D9" s="174"/>
      <c r="E9" s="174"/>
      <c r="F9" s="174"/>
      <c r="G9" s="32"/>
      <c r="H9" s="43"/>
      <c r="I9" s="43"/>
      <c r="J9" s="43"/>
      <c r="K9" s="43"/>
    </row>
    <row r="10" spans="1:11" s="126" customFormat="1" ht="36" customHeight="1" x14ac:dyDescent="0.2">
      <c r="A10" s="120" t="s">
        <v>61</v>
      </c>
      <c r="B10" s="121" t="s">
        <v>62</v>
      </c>
      <c r="C10" s="121" t="s">
        <v>63</v>
      </c>
      <c r="D10" s="122"/>
      <c r="E10" s="123" t="s">
        <v>29</v>
      </c>
      <c r="F10" s="124" t="s">
        <v>64</v>
      </c>
      <c r="G10" s="125"/>
      <c r="H10" s="125"/>
      <c r="I10" s="125"/>
      <c r="J10" s="125"/>
      <c r="K10" s="125"/>
    </row>
    <row r="11" spans="1:11" ht="27.75" customHeight="1" x14ac:dyDescent="0.2">
      <c r="A11" s="8" t="s">
        <v>65</v>
      </c>
      <c r="B11" s="89">
        <f>B15+B16+B17</f>
        <v>2623.01</v>
      </c>
      <c r="C11" s="97" t="str">
        <f>IF(Travel!B6="",A34,Travel!B6)</f>
        <v>Figures exclude GST</v>
      </c>
      <c r="D11" s="6"/>
      <c r="E11" s="8" t="s">
        <v>66</v>
      </c>
      <c r="F11" s="51">
        <f>'Gifts and benefits'!C37</f>
        <v>19</v>
      </c>
      <c r="G11" s="44"/>
      <c r="H11" s="44"/>
      <c r="I11" s="44"/>
      <c r="J11" s="44"/>
      <c r="K11" s="44"/>
    </row>
    <row r="12" spans="1:11" ht="27.75" customHeight="1" x14ac:dyDescent="0.2">
      <c r="A12" s="8" t="s">
        <v>24</v>
      </c>
      <c r="B12" s="89">
        <f>Hospitality!B25</f>
        <v>164.96</v>
      </c>
      <c r="C12" s="97" t="str">
        <f>IF(Hospitality!B6="",A34,Hospitality!B6)</f>
        <v>Figures exclude GST</v>
      </c>
      <c r="D12" s="6"/>
      <c r="E12" s="8" t="s">
        <v>67</v>
      </c>
      <c r="F12" s="51">
        <f>'Gifts and benefits'!C38</f>
        <v>6</v>
      </c>
      <c r="G12" s="44"/>
      <c r="H12" s="44"/>
      <c r="I12" s="44"/>
      <c r="J12" s="44"/>
      <c r="K12" s="44"/>
    </row>
    <row r="13" spans="1:11" ht="27.75" customHeight="1" x14ac:dyDescent="0.2">
      <c r="A13" s="8" t="s">
        <v>68</v>
      </c>
      <c r="B13" s="89">
        <f>'All other expenses'!B33</f>
        <v>4605.2200000000012</v>
      </c>
      <c r="C13" s="97" t="str">
        <f>IF('All other expenses'!B6="",A34,'All other expenses'!B6)</f>
        <v>Figures exclude GST</v>
      </c>
      <c r="D13" s="6"/>
      <c r="E13" s="8" t="s">
        <v>69</v>
      </c>
      <c r="F13" s="51">
        <f>'Gifts and benefits'!C39</f>
        <v>13</v>
      </c>
      <c r="G13" s="43"/>
      <c r="H13" s="43"/>
      <c r="I13" s="43"/>
      <c r="J13" s="43"/>
      <c r="K13" s="43"/>
    </row>
    <row r="14" spans="1:11" ht="12.75" customHeight="1" x14ac:dyDescent="0.2">
      <c r="A14" s="7"/>
      <c r="B14" s="90"/>
      <c r="C14" s="98"/>
      <c r="D14" s="52"/>
      <c r="E14" s="6"/>
      <c r="F14" s="53"/>
      <c r="G14" s="24"/>
      <c r="H14" s="24"/>
      <c r="I14" s="24"/>
      <c r="J14" s="24"/>
      <c r="K14" s="24"/>
    </row>
    <row r="15" spans="1:11" ht="27.75" customHeight="1" x14ac:dyDescent="0.2">
      <c r="A15" s="9" t="s">
        <v>70</v>
      </c>
      <c r="B15" s="91">
        <f>Travel!B22</f>
        <v>0</v>
      </c>
      <c r="C15" s="99" t="str">
        <f>C11</f>
        <v>Figures exclude GST</v>
      </c>
      <c r="D15" s="6"/>
      <c r="E15" s="6"/>
      <c r="F15" s="53"/>
      <c r="G15" s="43"/>
      <c r="H15" s="43"/>
      <c r="I15" s="43"/>
      <c r="J15" s="43"/>
      <c r="K15" s="43"/>
    </row>
    <row r="16" spans="1:11" ht="27.75" customHeight="1" x14ac:dyDescent="0.2">
      <c r="A16" s="9" t="s">
        <v>71</v>
      </c>
      <c r="B16" s="91">
        <f>Travel!B79</f>
        <v>2623.01</v>
      </c>
      <c r="C16" s="99" t="str">
        <f>C11</f>
        <v>Figures exclude GST</v>
      </c>
      <c r="D16" s="54"/>
      <c r="E16" s="6"/>
      <c r="F16" s="55"/>
      <c r="G16" s="43"/>
      <c r="H16" s="43"/>
      <c r="I16" s="43"/>
      <c r="J16" s="43"/>
      <c r="K16" s="43"/>
    </row>
    <row r="17" spans="1:11" ht="27.75" customHeight="1" x14ac:dyDescent="0.2">
      <c r="A17" s="9" t="s">
        <v>72</v>
      </c>
      <c r="B17" s="91">
        <f>Travel!B98</f>
        <v>0</v>
      </c>
      <c r="C17" s="99" t="str">
        <f>C11</f>
        <v>Figures exclude GST</v>
      </c>
      <c r="D17" s="6"/>
      <c r="E17" s="6"/>
      <c r="F17" s="55"/>
      <c r="G17" s="43"/>
      <c r="H17" s="43"/>
      <c r="I17" s="43"/>
      <c r="J17" s="43"/>
      <c r="K17" s="43"/>
    </row>
    <row r="18" spans="1:11" ht="27.75" customHeight="1" x14ac:dyDescent="0.2">
      <c r="A18" s="25"/>
      <c r="B18" s="20"/>
      <c r="C18" s="25"/>
      <c r="D18" s="5"/>
      <c r="E18" s="5"/>
      <c r="F18" s="56"/>
      <c r="G18" s="57"/>
      <c r="H18" s="57"/>
      <c r="I18" s="57"/>
      <c r="J18" s="57"/>
      <c r="K18" s="57"/>
    </row>
    <row r="19" spans="1:11" x14ac:dyDescent="0.2">
      <c r="A19" s="47" t="s">
        <v>73</v>
      </c>
      <c r="B19" s="23"/>
      <c r="C19" s="24"/>
      <c r="D19" s="25"/>
      <c r="E19" s="25"/>
      <c r="F19" s="25"/>
      <c r="G19" s="25"/>
      <c r="H19" s="25"/>
      <c r="I19" s="25"/>
      <c r="J19" s="25"/>
      <c r="K19" s="25"/>
    </row>
    <row r="20" spans="1:11" x14ac:dyDescent="0.2">
      <c r="A20" s="21" t="s">
        <v>74</v>
      </c>
      <c r="B20" s="48"/>
      <c r="C20" s="48"/>
      <c r="D20" s="24"/>
      <c r="E20" s="24"/>
      <c r="F20" s="24"/>
      <c r="G20" s="25"/>
      <c r="H20" s="25"/>
      <c r="I20" s="25"/>
      <c r="J20" s="25"/>
      <c r="K20" s="25"/>
    </row>
    <row r="21" spans="1:11" ht="12.6" customHeight="1" x14ac:dyDescent="0.2">
      <c r="A21" s="21" t="s">
        <v>75</v>
      </c>
      <c r="B21" s="48"/>
      <c r="C21" s="48"/>
      <c r="D21" s="18"/>
      <c r="E21" s="25"/>
      <c r="F21" s="25"/>
      <c r="G21" s="25"/>
      <c r="H21" s="25"/>
      <c r="I21" s="25"/>
      <c r="J21" s="25"/>
      <c r="K21" s="25"/>
    </row>
    <row r="22" spans="1:11" ht="12.6" customHeight="1" x14ac:dyDescent="0.2">
      <c r="A22" s="21" t="s">
        <v>76</v>
      </c>
      <c r="B22" s="48"/>
      <c r="C22" s="48"/>
      <c r="D22" s="18"/>
      <c r="E22" s="25"/>
      <c r="F22" s="25"/>
      <c r="G22" s="25"/>
      <c r="H22" s="25"/>
      <c r="I22" s="25"/>
      <c r="J22" s="25"/>
      <c r="K22" s="25"/>
    </row>
    <row r="23" spans="1:11" ht="12.6" customHeight="1" x14ac:dyDescent="0.2">
      <c r="A23" s="21" t="s">
        <v>77</v>
      </c>
      <c r="B23" s="48"/>
      <c r="C23" s="48"/>
      <c r="D23" s="18"/>
      <c r="E23" s="25"/>
      <c r="F23" s="25"/>
      <c r="G23" s="25"/>
      <c r="H23" s="25"/>
      <c r="I23" s="25"/>
      <c r="J23" s="25"/>
      <c r="K23" s="25"/>
    </row>
    <row r="24" spans="1:11" x14ac:dyDescent="0.2">
      <c r="A24" s="38"/>
      <c r="B24" s="25"/>
      <c r="C24" s="25"/>
      <c r="D24" s="25"/>
      <c r="E24" s="25"/>
      <c r="F24" s="43"/>
      <c r="G24" s="43"/>
      <c r="H24" s="43"/>
      <c r="I24" s="43"/>
      <c r="J24" s="43"/>
      <c r="K24" s="43"/>
    </row>
    <row r="25" spans="1:11" x14ac:dyDescent="0.2">
      <c r="A25" s="12" t="s">
        <v>78</v>
      </c>
      <c r="B25" s="13"/>
      <c r="C25" s="13"/>
      <c r="D25" s="13"/>
      <c r="E25" s="13"/>
      <c r="F25" s="13"/>
      <c r="G25" s="43"/>
      <c r="H25" s="43"/>
      <c r="I25" s="43"/>
      <c r="J25" s="43"/>
      <c r="K25" s="43"/>
    </row>
    <row r="26" spans="1:11" ht="12.75" customHeight="1" x14ac:dyDescent="0.2">
      <c r="A26" s="11" t="s">
        <v>79</v>
      </c>
      <c r="B26" s="4"/>
      <c r="C26" s="4"/>
      <c r="D26" s="11"/>
      <c r="E26" s="11"/>
      <c r="F26" s="11"/>
      <c r="G26" s="43"/>
      <c r="H26" s="43"/>
      <c r="I26" s="43"/>
      <c r="J26" s="43"/>
      <c r="K26" s="43"/>
    </row>
    <row r="27" spans="1:11" x14ac:dyDescent="0.2">
      <c r="A27" s="10" t="s">
        <v>80</v>
      </c>
      <c r="B27" s="10"/>
      <c r="C27" s="10"/>
      <c r="D27" s="10"/>
      <c r="E27" s="10"/>
      <c r="F27" s="10"/>
      <c r="G27" s="43"/>
      <c r="H27" s="43"/>
      <c r="I27" s="43"/>
      <c r="J27" s="43"/>
      <c r="K27" s="43"/>
    </row>
    <row r="28" spans="1:11" x14ac:dyDescent="0.2">
      <c r="A28" s="10" t="s">
        <v>81</v>
      </c>
      <c r="B28" s="10"/>
      <c r="C28" s="10"/>
      <c r="D28" s="10"/>
      <c r="E28" s="10"/>
      <c r="F28" s="10"/>
      <c r="G28" s="43"/>
      <c r="H28" s="43"/>
      <c r="I28" s="43"/>
      <c r="J28" s="43"/>
      <c r="K28" s="43"/>
    </row>
    <row r="29" spans="1:11" x14ac:dyDescent="0.2">
      <c r="A29" s="11" t="s">
        <v>82</v>
      </c>
      <c r="B29" s="11"/>
      <c r="C29" s="11"/>
      <c r="D29" s="11"/>
      <c r="E29" s="11"/>
      <c r="F29" s="11"/>
      <c r="G29" s="43"/>
      <c r="H29" s="43"/>
      <c r="I29" s="43"/>
      <c r="J29" s="43"/>
      <c r="K29" s="43"/>
    </row>
    <row r="30" spans="1:11" x14ac:dyDescent="0.2">
      <c r="A30" s="11" t="s">
        <v>83</v>
      </c>
      <c r="B30" s="11"/>
      <c r="C30" s="11"/>
      <c r="D30" s="11"/>
      <c r="E30" s="11"/>
      <c r="F30" s="11"/>
      <c r="G30" s="43"/>
      <c r="H30" s="43"/>
      <c r="I30" s="43"/>
      <c r="J30" s="43"/>
      <c r="K30" s="43"/>
    </row>
    <row r="31" spans="1:11" x14ac:dyDescent="0.2">
      <c r="A31" s="10" t="s">
        <v>84</v>
      </c>
      <c r="B31" s="10"/>
      <c r="C31" s="10"/>
      <c r="D31" s="10"/>
      <c r="E31" s="10"/>
      <c r="F31" s="10"/>
      <c r="G31" s="43"/>
      <c r="H31" s="43"/>
      <c r="I31" s="43"/>
      <c r="J31" s="43"/>
      <c r="K31" s="43"/>
    </row>
    <row r="32" spans="1:11" x14ac:dyDescent="0.2">
      <c r="A32" s="10" t="s">
        <v>85</v>
      </c>
      <c r="B32" s="10"/>
      <c r="C32" s="10"/>
      <c r="D32" s="10"/>
      <c r="E32" s="10"/>
      <c r="F32" s="10"/>
      <c r="G32" s="43"/>
      <c r="H32" s="43"/>
      <c r="I32" s="43"/>
      <c r="J32" s="43"/>
      <c r="K32" s="43"/>
    </row>
    <row r="33" spans="1:11" x14ac:dyDescent="0.2">
      <c r="A33" s="10" t="s">
        <v>86</v>
      </c>
      <c r="B33" s="10"/>
      <c r="C33" s="10"/>
      <c r="D33" s="10"/>
      <c r="E33" s="10"/>
      <c r="F33" s="10"/>
      <c r="G33" s="43"/>
      <c r="H33" s="43"/>
      <c r="I33" s="43"/>
      <c r="J33" s="43"/>
      <c r="K33" s="43"/>
    </row>
    <row r="34" spans="1:11" x14ac:dyDescent="0.2">
      <c r="A34" s="11" t="s">
        <v>87</v>
      </c>
      <c r="B34" s="11"/>
      <c r="C34" s="11"/>
      <c r="D34" s="11"/>
      <c r="E34" s="11"/>
      <c r="F34" s="11"/>
      <c r="G34" s="43"/>
      <c r="H34" s="43"/>
      <c r="I34" s="43"/>
      <c r="J34" s="43"/>
      <c r="K34" s="43"/>
    </row>
    <row r="35" spans="1:11" x14ac:dyDescent="0.2">
      <c r="A35" s="11" t="s">
        <v>88</v>
      </c>
      <c r="B35" s="11"/>
      <c r="C35" s="11"/>
      <c r="D35" s="11"/>
      <c r="E35" s="11"/>
      <c r="F35" s="11"/>
      <c r="G35" s="43"/>
      <c r="H35" s="43"/>
      <c r="I35" s="43"/>
      <c r="J35" s="43"/>
      <c r="K35" s="43"/>
    </row>
    <row r="36" spans="1:11" x14ac:dyDescent="0.2">
      <c r="A36" s="94" t="s">
        <v>58</v>
      </c>
      <c r="B36" s="93"/>
      <c r="C36" s="93"/>
      <c r="D36" s="93"/>
      <c r="E36" s="93"/>
      <c r="F36" s="93"/>
      <c r="G36" s="43"/>
      <c r="H36" s="43"/>
      <c r="I36" s="43"/>
      <c r="J36" s="43"/>
      <c r="K36" s="43"/>
    </row>
    <row r="37" spans="1:11" x14ac:dyDescent="0.2">
      <c r="A37" s="94" t="s">
        <v>89</v>
      </c>
      <c r="B37" s="93"/>
      <c r="C37" s="93"/>
      <c r="D37" s="93"/>
      <c r="E37" s="93"/>
      <c r="F37" s="93"/>
      <c r="G37" s="43"/>
      <c r="H37" s="43"/>
      <c r="I37" s="43"/>
      <c r="J37" s="43"/>
      <c r="K37" s="43"/>
    </row>
    <row r="38" spans="1:11" x14ac:dyDescent="0.2">
      <c r="A38" s="94" t="s">
        <v>168</v>
      </c>
      <c r="B38" s="93"/>
      <c r="C38" s="93"/>
      <c r="D38" s="93"/>
      <c r="E38" s="93"/>
      <c r="F38" s="93"/>
      <c r="G38" s="43"/>
      <c r="H38" s="43"/>
      <c r="I38" s="43"/>
      <c r="J38" s="43"/>
      <c r="K38" s="43"/>
    </row>
    <row r="39" spans="1:11" x14ac:dyDescent="0.2">
      <c r="A39" s="58" t="s">
        <v>90</v>
      </c>
      <c r="B39" s="3"/>
      <c r="C39" s="3"/>
      <c r="D39" s="3"/>
      <c r="E39" s="3"/>
      <c r="F39" s="3"/>
      <c r="G39" s="43"/>
      <c r="H39" s="43"/>
      <c r="I39" s="43"/>
      <c r="J39" s="43"/>
      <c r="K39" s="43"/>
    </row>
    <row r="40" spans="1:11" x14ac:dyDescent="0.2">
      <c r="A40" s="59" t="s">
        <v>91</v>
      </c>
      <c r="B40" s="3"/>
      <c r="C40" s="3"/>
      <c r="D40" s="3"/>
      <c r="E40" s="3"/>
      <c r="F40" s="3"/>
      <c r="G40" s="43"/>
      <c r="H40" s="43"/>
      <c r="I40" s="43"/>
      <c r="J40" s="43"/>
      <c r="K40" s="43"/>
    </row>
    <row r="41" spans="1:11" x14ac:dyDescent="0.2">
      <c r="A41" s="59" t="s">
        <v>92</v>
      </c>
      <c r="B41" s="3"/>
      <c r="C41" s="3"/>
      <c r="D41" s="3"/>
      <c r="E41" s="3"/>
      <c r="F41" s="3"/>
      <c r="G41" s="43"/>
      <c r="H41" s="43"/>
      <c r="I41" s="43"/>
      <c r="J41" s="43"/>
      <c r="K41" s="43"/>
    </row>
    <row r="42" spans="1:11" x14ac:dyDescent="0.2">
      <c r="A42" s="59" t="s">
        <v>93</v>
      </c>
      <c r="B42" s="3"/>
      <c r="C42" s="3"/>
      <c r="D42" s="3"/>
      <c r="E42" s="3"/>
      <c r="F42" s="3"/>
      <c r="G42" s="43"/>
      <c r="H42" s="43"/>
      <c r="I42" s="43"/>
      <c r="J42" s="43"/>
      <c r="K42" s="43"/>
    </row>
    <row r="43" spans="1:11" x14ac:dyDescent="0.2">
      <c r="A43" s="59" t="s">
        <v>94</v>
      </c>
      <c r="B43" s="3"/>
      <c r="C43" s="3"/>
      <c r="D43" s="3"/>
      <c r="E43" s="3"/>
      <c r="F43" s="3"/>
      <c r="G43" s="43"/>
      <c r="H43" s="43"/>
      <c r="I43" s="43"/>
      <c r="J43" s="43"/>
      <c r="K43" s="43"/>
    </row>
    <row r="44" spans="1:11" x14ac:dyDescent="0.2">
      <c r="A44" s="59" t="s">
        <v>95</v>
      </c>
      <c r="B44" s="3"/>
      <c r="C44" s="3"/>
      <c r="D44" s="3"/>
      <c r="E44" s="3"/>
      <c r="F44" s="3"/>
      <c r="G44" s="43"/>
      <c r="H44" s="43"/>
      <c r="I44" s="43"/>
      <c r="J44" s="43"/>
      <c r="K44" s="43"/>
    </row>
    <row r="45" spans="1:11" x14ac:dyDescent="0.2">
      <c r="A45" s="95" t="s">
        <v>96</v>
      </c>
      <c r="B45" s="93"/>
      <c r="C45" s="93"/>
      <c r="D45" s="93"/>
      <c r="E45" s="93"/>
      <c r="F45" s="93"/>
      <c r="G45" s="43"/>
      <c r="H45" s="43"/>
      <c r="I45" s="43"/>
      <c r="J45" s="43"/>
      <c r="K45" s="43"/>
    </row>
    <row r="46" spans="1:11" x14ac:dyDescent="0.2">
      <c r="A46" s="93" t="s">
        <v>97</v>
      </c>
      <c r="B46" s="93"/>
      <c r="C46" s="93"/>
      <c r="D46" s="93"/>
      <c r="E46" s="93"/>
      <c r="F46" s="93"/>
      <c r="G46" s="43"/>
      <c r="H46" s="43"/>
      <c r="I46" s="43"/>
      <c r="J46" s="43"/>
      <c r="K46" s="43"/>
    </row>
    <row r="47" spans="1:11" x14ac:dyDescent="0.2">
      <c r="A47" s="60">
        <v>-20000</v>
      </c>
      <c r="B47" s="3"/>
      <c r="C47" s="3"/>
      <c r="D47" s="3"/>
      <c r="E47" s="3"/>
      <c r="F47" s="3"/>
      <c r="G47" s="43"/>
      <c r="H47" s="43"/>
      <c r="I47" s="43"/>
      <c r="J47" s="43"/>
      <c r="K47" s="43"/>
    </row>
    <row r="48" spans="1:11" ht="25.5" x14ac:dyDescent="0.2">
      <c r="A48" s="114" t="s">
        <v>98</v>
      </c>
      <c r="B48" s="93"/>
      <c r="C48" s="93"/>
      <c r="D48" s="93"/>
      <c r="E48" s="93"/>
      <c r="F48" s="93"/>
      <c r="G48" s="43"/>
      <c r="H48" s="43"/>
      <c r="I48" s="43"/>
      <c r="J48" s="43"/>
      <c r="K48" s="43"/>
    </row>
    <row r="49" spans="1:11" ht="25.5" x14ac:dyDescent="0.2">
      <c r="A49" s="114" t="s">
        <v>99</v>
      </c>
      <c r="B49" s="93"/>
      <c r="C49" s="93"/>
      <c r="D49" s="93"/>
      <c r="E49" s="93"/>
      <c r="F49" s="93"/>
      <c r="G49" s="43"/>
      <c r="H49" s="43"/>
      <c r="I49" s="43"/>
      <c r="J49" s="43"/>
      <c r="K49" s="43"/>
    </row>
    <row r="50" spans="1:11" ht="25.5" x14ac:dyDescent="0.2">
      <c r="A50" s="115" t="s">
        <v>100</v>
      </c>
      <c r="B50" s="3"/>
      <c r="C50" s="3"/>
      <c r="D50" s="3"/>
      <c r="E50" s="3"/>
      <c r="F50" s="3"/>
      <c r="G50" s="43"/>
      <c r="H50" s="43"/>
      <c r="I50" s="43"/>
      <c r="J50" s="43"/>
      <c r="K50" s="43"/>
    </row>
    <row r="51" spans="1:11" ht="25.5" x14ac:dyDescent="0.2">
      <c r="A51" s="115" t="s">
        <v>101</v>
      </c>
      <c r="B51" s="3"/>
      <c r="C51" s="3"/>
      <c r="D51" s="3"/>
      <c r="E51" s="3"/>
      <c r="F51" s="3"/>
      <c r="G51" s="43"/>
      <c r="H51" s="43"/>
      <c r="I51" s="43"/>
      <c r="J51" s="43"/>
      <c r="K51" s="43"/>
    </row>
    <row r="52" spans="1:11" ht="38.25" x14ac:dyDescent="0.2">
      <c r="A52" s="115" t="s">
        <v>102</v>
      </c>
      <c r="B52" s="105"/>
      <c r="C52" s="105"/>
      <c r="D52" s="113"/>
      <c r="E52" s="61"/>
      <c r="F52" s="61"/>
      <c r="G52" s="43"/>
      <c r="H52" s="43"/>
      <c r="I52" s="43"/>
      <c r="J52" s="43"/>
      <c r="K52" s="43"/>
    </row>
    <row r="53" spans="1:11" x14ac:dyDescent="0.2">
      <c r="A53" s="110" t="s">
        <v>103</v>
      </c>
      <c r="B53" s="111"/>
      <c r="C53" s="111"/>
      <c r="D53" s="104"/>
      <c r="E53" s="62"/>
      <c r="F53" s="62" t="b">
        <v>1</v>
      </c>
      <c r="G53" s="43"/>
      <c r="H53" s="43"/>
      <c r="I53" s="43"/>
      <c r="J53" s="43"/>
      <c r="K53" s="43"/>
    </row>
    <row r="54" spans="1:11" x14ac:dyDescent="0.2">
      <c r="A54" s="112" t="s">
        <v>104</v>
      </c>
      <c r="B54" s="110"/>
      <c r="C54" s="110"/>
      <c r="D54" s="110"/>
      <c r="E54" s="62"/>
      <c r="F54" s="62" t="b">
        <v>0</v>
      </c>
      <c r="G54" s="43"/>
      <c r="H54" s="43"/>
      <c r="I54" s="43"/>
      <c r="J54" s="43"/>
      <c r="K54" s="43"/>
    </row>
    <row r="55" spans="1:11" x14ac:dyDescent="0.2">
      <c r="A55" s="116"/>
      <c r="B55" s="106">
        <f>COUNT(Travel!B12:B21)</f>
        <v>0</v>
      </c>
      <c r="C55" s="106"/>
      <c r="D55" s="106">
        <f>COUNTIF(Travel!D12:D21,"*")</f>
        <v>0</v>
      </c>
      <c r="E55" s="107"/>
      <c r="F55" s="107" t="b">
        <f>MIN(B55,D55)=MAX(B55,D55)</f>
        <v>1</v>
      </c>
      <c r="G55" s="43"/>
      <c r="H55" s="43"/>
      <c r="I55" s="43"/>
      <c r="J55" s="43"/>
      <c r="K55" s="43"/>
    </row>
    <row r="56" spans="1:11" x14ac:dyDescent="0.2">
      <c r="A56" s="116" t="s">
        <v>105</v>
      </c>
      <c r="B56" s="106">
        <f>COUNT(Travel!B26:B78)</f>
        <v>42</v>
      </c>
      <c r="C56" s="106"/>
      <c r="D56" s="106">
        <f>COUNTIF(Travel!D26:D78,"*")</f>
        <v>42</v>
      </c>
      <c r="E56" s="107"/>
      <c r="F56" s="107" t="b">
        <f>MIN(B56,D56)=MAX(B56,D56)</f>
        <v>1</v>
      </c>
    </row>
    <row r="57" spans="1:11" x14ac:dyDescent="0.2">
      <c r="A57" s="117"/>
      <c r="B57" s="106">
        <f>COUNT(Travel!B83:B97)</f>
        <v>0</v>
      </c>
      <c r="C57" s="106"/>
      <c r="D57" s="106">
        <f>COUNTIF(Travel!D83:D97,"*")</f>
        <v>0</v>
      </c>
      <c r="E57" s="107"/>
      <c r="F57" s="107" t="b">
        <f>MIN(B57,D57)=MAX(B57,D57)</f>
        <v>1</v>
      </c>
    </row>
    <row r="58" spans="1:11" x14ac:dyDescent="0.2">
      <c r="A58" s="118" t="s">
        <v>106</v>
      </c>
      <c r="B58" s="108">
        <f>COUNT(Hospitality!B11:B24)</f>
        <v>1</v>
      </c>
      <c r="C58" s="108"/>
      <c r="D58" s="108">
        <f>COUNTIF(Hospitality!D11:D24,"*")</f>
        <v>1</v>
      </c>
      <c r="E58" s="109"/>
      <c r="F58" s="109" t="b">
        <f>MIN(B58,D58)=MAX(B58,D58)</f>
        <v>1</v>
      </c>
    </row>
    <row r="59" spans="1:11" x14ac:dyDescent="0.2">
      <c r="A59" s="119" t="s">
        <v>107</v>
      </c>
      <c r="B59" s="107">
        <f>COUNT('All other expenses'!B11:B32)</f>
        <v>14</v>
      </c>
      <c r="C59" s="107"/>
      <c r="D59" s="107">
        <f>COUNTIF('All other expenses'!D11:D32,"*")</f>
        <v>14</v>
      </c>
      <c r="E59" s="107"/>
      <c r="F59" s="107" t="b">
        <f>MIN(B59,D59)=MAX(B59,D59)</f>
        <v>1</v>
      </c>
    </row>
    <row r="60" spans="1:11" x14ac:dyDescent="0.2">
      <c r="A60" s="118" t="s">
        <v>108</v>
      </c>
      <c r="B60" s="108">
        <f>COUNTIF('Gifts and benefits'!B11:B36,"*")</f>
        <v>19</v>
      </c>
      <c r="C60" s="108">
        <f>COUNTIF('Gifts and benefits'!C11:C36,"*")</f>
        <v>19</v>
      </c>
      <c r="D60" s="108"/>
      <c r="E60" s="108">
        <f>COUNTA('Gifts and benefits'!E11:E36)</f>
        <v>19</v>
      </c>
      <c r="F60" s="10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242"/>
  <sheetViews>
    <sheetView zoomScaleNormal="100" workbookViewId="0">
      <selection activeCell="B7" sqref="B7:E7"/>
    </sheetView>
  </sheetViews>
  <sheetFormatPr defaultColWidth="0" defaultRowHeight="12.75" zeroHeight="1" x14ac:dyDescent="0.2"/>
  <cols>
    <col min="1" max="1" width="35.7109375" style="14" customWidth="1"/>
    <col min="2" max="2" width="14.28515625" style="14" customWidth="1"/>
    <col min="3" max="3" width="88.85546875" style="14" customWidth="1"/>
    <col min="4" max="4" width="50" style="14" customWidth="1"/>
    <col min="5" max="5" width="21.42578125" style="14" customWidth="1"/>
    <col min="6" max="8" width="9.140625" style="14" hidden="1" customWidth="1"/>
    <col min="9" max="14" width="0" style="14" hidden="1" customWidth="1"/>
    <col min="15" max="16384" width="9.140625" style="14" hidden="1"/>
  </cols>
  <sheetData>
    <row r="1" spans="1:5" ht="26.25" customHeight="1" x14ac:dyDescent="0.2">
      <c r="A1" s="177" t="s">
        <v>109</v>
      </c>
      <c r="B1" s="177"/>
      <c r="C1" s="177"/>
      <c r="D1" s="177"/>
      <c r="E1" s="177"/>
    </row>
    <row r="2" spans="1:5" ht="21" customHeight="1" x14ac:dyDescent="0.2">
      <c r="A2" s="2" t="s">
        <v>52</v>
      </c>
      <c r="B2" s="182" t="str">
        <f>'Summary and sign-off'!B2:F2</f>
        <v>Guardians of New Zealand Superannuation</v>
      </c>
      <c r="C2" s="182"/>
      <c r="D2" s="182"/>
      <c r="E2" s="182"/>
    </row>
    <row r="3" spans="1:5" ht="21" customHeight="1" x14ac:dyDescent="0.2">
      <c r="A3" s="2" t="s">
        <v>110</v>
      </c>
      <c r="B3" s="182" t="str">
        <f>'Summary and sign-off'!B3:F3</f>
        <v>Matt Whineray</v>
      </c>
      <c r="C3" s="182"/>
      <c r="D3" s="182"/>
      <c r="E3" s="182"/>
    </row>
    <row r="4" spans="1:5" ht="21" customHeight="1" x14ac:dyDescent="0.2">
      <c r="A4" s="2" t="s">
        <v>111</v>
      </c>
      <c r="B4" s="182" t="str">
        <f>'Summary and sign-off'!B4:F4</f>
        <v>1 July 2021</v>
      </c>
      <c r="C4" s="182"/>
      <c r="D4" s="182"/>
      <c r="E4" s="182"/>
    </row>
    <row r="5" spans="1:5" ht="21" customHeight="1" x14ac:dyDescent="0.2">
      <c r="A5" s="2" t="s">
        <v>112</v>
      </c>
      <c r="B5" s="182" t="str">
        <f>'Summary and sign-off'!B5:F5</f>
        <v>30 June 2022</v>
      </c>
      <c r="C5" s="182"/>
      <c r="D5" s="182"/>
      <c r="E5" s="182"/>
    </row>
    <row r="6" spans="1:5" ht="21" customHeight="1" x14ac:dyDescent="0.2">
      <c r="A6" s="2" t="s">
        <v>113</v>
      </c>
      <c r="B6" s="175" t="s">
        <v>81</v>
      </c>
      <c r="C6" s="175"/>
      <c r="D6" s="175"/>
      <c r="E6" s="175"/>
    </row>
    <row r="7" spans="1:5" ht="21" customHeight="1" x14ac:dyDescent="0.2">
      <c r="A7" s="2" t="s">
        <v>56</v>
      </c>
      <c r="B7" s="175" t="s">
        <v>83</v>
      </c>
      <c r="C7" s="175"/>
      <c r="D7" s="175"/>
      <c r="E7" s="175"/>
    </row>
    <row r="8" spans="1:5" ht="36" customHeight="1" x14ac:dyDescent="0.2">
      <c r="A8" s="185" t="s">
        <v>114</v>
      </c>
      <c r="B8" s="186"/>
      <c r="C8" s="186"/>
      <c r="D8" s="186"/>
      <c r="E8" s="186"/>
    </row>
    <row r="9" spans="1:5" ht="36" customHeight="1" x14ac:dyDescent="0.2">
      <c r="A9" s="187" t="s">
        <v>115</v>
      </c>
      <c r="B9" s="188"/>
      <c r="C9" s="188"/>
      <c r="D9" s="188"/>
      <c r="E9" s="188"/>
    </row>
    <row r="10" spans="1:5" ht="24.75" customHeight="1" x14ac:dyDescent="0.2">
      <c r="A10" s="184" t="s">
        <v>116</v>
      </c>
      <c r="B10" s="189"/>
      <c r="C10" s="184"/>
      <c r="D10" s="184"/>
      <c r="E10" s="184"/>
    </row>
    <row r="11" spans="1:5" ht="27" customHeight="1" x14ac:dyDescent="0.2">
      <c r="A11" s="33" t="s">
        <v>117</v>
      </c>
      <c r="B11" s="33" t="s">
        <v>118</v>
      </c>
      <c r="C11" s="33" t="s">
        <v>119</v>
      </c>
      <c r="D11" s="33" t="s">
        <v>120</v>
      </c>
      <c r="E11" s="33" t="s">
        <v>121</v>
      </c>
    </row>
    <row r="12" spans="1:5" s="82" customFormat="1" hidden="1" x14ac:dyDescent="0.2">
      <c r="A12" s="128"/>
      <c r="B12" s="129"/>
      <c r="C12" s="130"/>
      <c r="D12" s="130"/>
      <c r="E12" s="131"/>
    </row>
    <row r="13" spans="1:5" s="82" customFormat="1" x14ac:dyDescent="0.2">
      <c r="A13" s="161"/>
      <c r="B13" s="162"/>
      <c r="C13" s="163"/>
      <c r="D13" s="163"/>
      <c r="E13" s="164"/>
    </row>
    <row r="14" spans="1:5" s="82" customFormat="1" x14ac:dyDescent="0.2">
      <c r="A14" s="161"/>
      <c r="B14" s="162"/>
      <c r="C14" s="163" t="s">
        <v>222</v>
      </c>
      <c r="D14" s="165"/>
      <c r="E14" s="164"/>
    </row>
    <row r="15" spans="1:5" s="82" customFormat="1" x14ac:dyDescent="0.2">
      <c r="A15" s="161"/>
      <c r="B15" s="162"/>
      <c r="C15" s="163"/>
      <c r="D15" s="163"/>
      <c r="E15" s="164"/>
    </row>
    <row r="16" spans="1:5" s="82" customFormat="1" x14ac:dyDescent="0.2">
      <c r="A16" s="161"/>
      <c r="B16" s="162"/>
      <c r="C16" s="163"/>
      <c r="D16" s="163"/>
      <c r="E16" s="164"/>
    </row>
    <row r="17" spans="1:5" s="82" customFormat="1" x14ac:dyDescent="0.2">
      <c r="A17" s="161"/>
      <c r="B17" s="162"/>
      <c r="C17" s="163"/>
      <c r="D17" s="163"/>
      <c r="E17" s="164"/>
    </row>
    <row r="18" spans="1:5" s="82" customFormat="1" ht="12.75" customHeight="1" x14ac:dyDescent="0.2">
      <c r="A18" s="161"/>
      <c r="B18" s="162"/>
      <c r="C18" s="163"/>
      <c r="D18" s="163"/>
      <c r="E18" s="164"/>
    </row>
    <row r="19" spans="1:5" s="82" customFormat="1" x14ac:dyDescent="0.2">
      <c r="A19" s="166"/>
      <c r="B19" s="162"/>
      <c r="C19" s="163"/>
      <c r="D19" s="163"/>
      <c r="E19" s="164"/>
    </row>
    <row r="20" spans="1:5" s="82" customFormat="1" x14ac:dyDescent="0.2">
      <c r="A20" s="166"/>
      <c r="B20" s="162"/>
      <c r="C20" s="163"/>
      <c r="D20" s="163"/>
      <c r="E20" s="164"/>
    </row>
    <row r="21" spans="1:5" s="82" customFormat="1" hidden="1" x14ac:dyDescent="0.2">
      <c r="A21" s="137"/>
      <c r="B21" s="138"/>
      <c r="C21" s="139"/>
      <c r="D21" s="139"/>
      <c r="E21" s="140"/>
    </row>
    <row r="22" spans="1:5" ht="19.5" customHeight="1" x14ac:dyDescent="0.2">
      <c r="A22" s="102" t="s">
        <v>122</v>
      </c>
      <c r="B22" s="103">
        <f>SUM(B12:B21)</f>
        <v>0</v>
      </c>
      <c r="C22" s="151" t="str">
        <f>IF(SUBTOTAL(3,B12:B21)=SUBTOTAL(103,B12:B21),'Summary and sign-off'!$A$48,'Summary and sign-off'!$A$49)</f>
        <v>Check - there are no hidden rows with data</v>
      </c>
      <c r="D22" s="183" t="str">
        <f>IF('Summary and sign-off'!F55='Summary and sign-off'!F54,'Summary and sign-off'!A51,'Summary and sign-off'!A50)</f>
        <v>Check - each entry provides sufficient information</v>
      </c>
      <c r="E22" s="183"/>
    </row>
    <row r="23" spans="1:5" ht="10.5" customHeight="1" x14ac:dyDescent="0.2">
      <c r="A23" s="25"/>
      <c r="B23" s="20"/>
      <c r="C23" s="25"/>
      <c r="D23" s="25"/>
      <c r="E23" s="25"/>
    </row>
    <row r="24" spans="1:5" ht="24.75" customHeight="1" x14ac:dyDescent="0.2">
      <c r="A24" s="184" t="s">
        <v>123</v>
      </c>
      <c r="B24" s="184"/>
      <c r="C24" s="184"/>
      <c r="D24" s="184"/>
      <c r="E24" s="184"/>
    </row>
    <row r="25" spans="1:5" ht="27" customHeight="1" x14ac:dyDescent="0.2">
      <c r="A25" s="33" t="s">
        <v>117</v>
      </c>
      <c r="B25" s="33" t="s">
        <v>62</v>
      </c>
      <c r="C25" s="33" t="s">
        <v>124</v>
      </c>
      <c r="D25" s="33" t="s">
        <v>120</v>
      </c>
      <c r="E25" s="33" t="s">
        <v>121</v>
      </c>
    </row>
    <row r="26" spans="1:5" s="82" customFormat="1" hidden="1" x14ac:dyDescent="0.2">
      <c r="A26" s="128"/>
      <c r="B26" s="129"/>
      <c r="C26" s="130"/>
      <c r="D26" s="130"/>
      <c r="E26" s="131"/>
    </row>
    <row r="27" spans="1:5" s="82" customFormat="1" x14ac:dyDescent="0.2">
      <c r="A27" s="161"/>
      <c r="B27" s="162"/>
      <c r="C27" s="163"/>
      <c r="D27" s="163"/>
      <c r="E27" s="164"/>
    </row>
    <row r="28" spans="1:5" s="82" customFormat="1" x14ac:dyDescent="0.2">
      <c r="A28" s="161">
        <v>44385</v>
      </c>
      <c r="B28" s="162">
        <v>71.63</v>
      </c>
      <c r="C28" s="163" t="s">
        <v>199</v>
      </c>
      <c r="D28" s="163" t="s">
        <v>179</v>
      </c>
      <c r="E28" s="164" t="s">
        <v>203</v>
      </c>
    </row>
    <row r="29" spans="1:5" s="82" customFormat="1" x14ac:dyDescent="0.2">
      <c r="A29" s="161">
        <v>44385</v>
      </c>
      <c r="B29" s="162">
        <v>79.099999999999994</v>
      </c>
      <c r="C29" s="163" t="s">
        <v>199</v>
      </c>
      <c r="D29" s="163" t="s">
        <v>179</v>
      </c>
      <c r="E29" s="164" t="s">
        <v>203</v>
      </c>
    </row>
    <row r="30" spans="1:5" s="82" customFormat="1" x14ac:dyDescent="0.2">
      <c r="A30" s="161">
        <v>44385</v>
      </c>
      <c r="B30" s="162">
        <v>41.03</v>
      </c>
      <c r="C30" s="163" t="s">
        <v>199</v>
      </c>
      <c r="D30" s="163" t="s">
        <v>179</v>
      </c>
      <c r="E30" s="164" t="s">
        <v>198</v>
      </c>
    </row>
    <row r="31" spans="1:5" s="82" customFormat="1" x14ac:dyDescent="0.2">
      <c r="A31" s="161">
        <v>44385</v>
      </c>
      <c r="B31" s="162">
        <v>55.59</v>
      </c>
      <c r="C31" s="163" t="s">
        <v>199</v>
      </c>
      <c r="D31" s="163" t="s">
        <v>179</v>
      </c>
      <c r="E31" s="164" t="s">
        <v>198</v>
      </c>
    </row>
    <row r="32" spans="1:5" s="82" customFormat="1" x14ac:dyDescent="0.2">
      <c r="A32" s="161">
        <v>44385</v>
      </c>
      <c r="B32" s="162">
        <v>190.43</v>
      </c>
      <c r="C32" s="163" t="s">
        <v>199</v>
      </c>
      <c r="D32" s="163" t="s">
        <v>181</v>
      </c>
      <c r="E32" s="164" t="s">
        <v>198</v>
      </c>
    </row>
    <row r="33" spans="1:5" s="82" customFormat="1" x14ac:dyDescent="0.2">
      <c r="A33" s="161">
        <v>44385</v>
      </c>
      <c r="B33" s="162">
        <v>0.5</v>
      </c>
      <c r="C33" s="163" t="s">
        <v>199</v>
      </c>
      <c r="D33" s="163" t="s">
        <v>177</v>
      </c>
      <c r="E33" s="164" t="s">
        <v>198</v>
      </c>
    </row>
    <row r="34" spans="1:5" s="82" customFormat="1" x14ac:dyDescent="0.2">
      <c r="A34" s="152"/>
      <c r="B34" s="153"/>
      <c r="C34" s="154"/>
      <c r="D34" s="154"/>
      <c r="E34" s="155"/>
    </row>
    <row r="35" spans="1:5" s="82" customFormat="1" x14ac:dyDescent="0.2">
      <c r="A35" s="161">
        <v>44420</v>
      </c>
      <c r="B35" s="162">
        <v>295.2</v>
      </c>
      <c r="C35" s="163" t="s">
        <v>200</v>
      </c>
      <c r="D35" s="163" t="s">
        <v>178</v>
      </c>
      <c r="E35" s="164" t="s">
        <v>198</v>
      </c>
    </row>
    <row r="36" spans="1:5" s="82" customFormat="1" x14ac:dyDescent="0.2">
      <c r="A36" s="161">
        <v>44420</v>
      </c>
      <c r="B36" s="162">
        <v>59.04</v>
      </c>
      <c r="C36" s="163" t="s">
        <v>200</v>
      </c>
      <c r="D36" s="163" t="s">
        <v>178</v>
      </c>
      <c r="E36" s="164" t="s">
        <v>198</v>
      </c>
    </row>
    <row r="37" spans="1:5" s="82" customFormat="1" x14ac:dyDescent="0.2">
      <c r="A37" s="161">
        <v>44420</v>
      </c>
      <c r="B37" s="162">
        <v>5.85</v>
      </c>
      <c r="C37" s="163" t="s">
        <v>200</v>
      </c>
      <c r="D37" s="163" t="s">
        <v>178</v>
      </c>
      <c r="E37" s="164" t="s">
        <v>198</v>
      </c>
    </row>
    <row r="38" spans="1:5" s="82" customFormat="1" x14ac:dyDescent="0.2">
      <c r="A38" s="161">
        <v>44420</v>
      </c>
      <c r="B38" s="162">
        <v>10</v>
      </c>
      <c r="C38" s="163" t="s">
        <v>200</v>
      </c>
      <c r="D38" s="163" t="s">
        <v>177</v>
      </c>
      <c r="E38" s="164" t="s">
        <v>198</v>
      </c>
    </row>
    <row r="39" spans="1:5" s="82" customFormat="1" x14ac:dyDescent="0.2">
      <c r="A39" s="161">
        <v>44420</v>
      </c>
      <c r="B39" s="162">
        <v>5.85</v>
      </c>
      <c r="C39" s="163" t="s">
        <v>200</v>
      </c>
      <c r="D39" s="163" t="s">
        <v>177</v>
      </c>
      <c r="E39" s="164" t="s">
        <v>198</v>
      </c>
    </row>
    <row r="40" spans="1:5" s="82" customFormat="1" x14ac:dyDescent="0.2">
      <c r="A40" s="161">
        <v>44420</v>
      </c>
      <c r="B40" s="162">
        <v>10</v>
      </c>
      <c r="C40" s="163" t="s">
        <v>200</v>
      </c>
      <c r="D40" s="163" t="s">
        <v>177</v>
      </c>
      <c r="E40" s="164" t="s">
        <v>198</v>
      </c>
    </row>
    <row r="41" spans="1:5" s="82" customFormat="1" x14ac:dyDescent="0.2">
      <c r="A41" s="161">
        <v>44420</v>
      </c>
      <c r="B41" s="162">
        <v>7.5</v>
      </c>
      <c r="C41" s="163" t="s">
        <v>200</v>
      </c>
      <c r="D41" s="163" t="s">
        <v>177</v>
      </c>
      <c r="E41" s="164" t="s">
        <v>198</v>
      </c>
    </row>
    <row r="42" spans="1:5" s="82" customFormat="1" x14ac:dyDescent="0.2">
      <c r="A42" s="161">
        <v>44420</v>
      </c>
      <c r="B42" s="162">
        <v>190.43</v>
      </c>
      <c r="C42" s="163" t="s">
        <v>200</v>
      </c>
      <c r="D42" s="163" t="s">
        <v>181</v>
      </c>
      <c r="E42" s="164" t="s">
        <v>198</v>
      </c>
    </row>
    <row r="43" spans="1:5" s="82" customFormat="1" x14ac:dyDescent="0.2">
      <c r="A43" s="161">
        <v>44420</v>
      </c>
      <c r="B43" s="162">
        <v>10</v>
      </c>
      <c r="C43" s="163" t="s">
        <v>200</v>
      </c>
      <c r="D43" s="163" t="s">
        <v>177</v>
      </c>
      <c r="E43" s="164" t="s">
        <v>198</v>
      </c>
    </row>
    <row r="44" spans="1:5" s="82" customFormat="1" x14ac:dyDescent="0.2">
      <c r="A44" s="161">
        <v>44420</v>
      </c>
      <c r="B44" s="162">
        <v>0.5</v>
      </c>
      <c r="C44" s="163" t="s">
        <v>200</v>
      </c>
      <c r="D44" s="163" t="s">
        <v>177</v>
      </c>
      <c r="E44" s="164" t="s">
        <v>198</v>
      </c>
    </row>
    <row r="45" spans="1:5" s="82" customFormat="1" x14ac:dyDescent="0.2">
      <c r="A45" s="161">
        <v>44420</v>
      </c>
      <c r="B45" s="162">
        <v>31.57</v>
      </c>
      <c r="C45" s="163" t="s">
        <v>200</v>
      </c>
      <c r="D45" s="163" t="s">
        <v>179</v>
      </c>
      <c r="E45" s="164" t="s">
        <v>203</v>
      </c>
    </row>
    <row r="46" spans="1:5" s="82" customFormat="1" x14ac:dyDescent="0.2">
      <c r="A46" s="161">
        <v>44420</v>
      </c>
      <c r="B46" s="162">
        <v>44.93</v>
      </c>
      <c r="C46" s="163" t="s">
        <v>200</v>
      </c>
      <c r="D46" s="163" t="s">
        <v>179</v>
      </c>
      <c r="E46" s="164" t="s">
        <v>198</v>
      </c>
    </row>
    <row r="47" spans="1:5" s="82" customFormat="1" x14ac:dyDescent="0.2">
      <c r="A47" s="161">
        <v>44420</v>
      </c>
      <c r="B47" s="162">
        <v>40.159999999999997</v>
      </c>
      <c r="C47" s="163" t="s">
        <v>200</v>
      </c>
      <c r="D47" s="163" t="s">
        <v>179</v>
      </c>
      <c r="E47" s="164" t="s">
        <v>198</v>
      </c>
    </row>
    <row r="48" spans="1:5" s="82" customFormat="1" x14ac:dyDescent="0.2">
      <c r="A48" s="161">
        <v>44420</v>
      </c>
      <c r="B48" s="162">
        <v>71.64</v>
      </c>
      <c r="C48" s="163" t="s">
        <v>200</v>
      </c>
      <c r="D48" s="163" t="s">
        <v>179</v>
      </c>
      <c r="E48" s="164" t="s">
        <v>203</v>
      </c>
    </row>
    <row r="49" spans="1:5" s="82" customFormat="1" x14ac:dyDescent="0.2">
      <c r="A49" s="161">
        <v>44420</v>
      </c>
      <c r="B49" s="162">
        <v>79.099999999999994</v>
      </c>
      <c r="C49" s="163" t="s">
        <v>200</v>
      </c>
      <c r="D49" s="163" t="s">
        <v>179</v>
      </c>
      <c r="E49" s="164" t="s">
        <v>198</v>
      </c>
    </row>
    <row r="50" spans="1:5" s="82" customFormat="1" x14ac:dyDescent="0.2">
      <c r="A50" s="152"/>
      <c r="B50" s="153"/>
      <c r="C50" s="154"/>
      <c r="D50" s="154"/>
      <c r="E50" s="155"/>
    </row>
    <row r="51" spans="1:5" s="82" customFormat="1" x14ac:dyDescent="0.2">
      <c r="A51" s="161"/>
      <c r="B51" s="162"/>
      <c r="C51" s="163"/>
      <c r="D51" s="163"/>
      <c r="E51" s="164"/>
    </row>
    <row r="52" spans="1:5" s="82" customFormat="1" x14ac:dyDescent="0.2">
      <c r="A52" s="161">
        <v>44425</v>
      </c>
      <c r="B52" s="162">
        <v>56.51</v>
      </c>
      <c r="C52" s="163" t="s">
        <v>202</v>
      </c>
      <c r="D52" s="163" t="s">
        <v>178</v>
      </c>
      <c r="E52" s="164" t="s">
        <v>201</v>
      </c>
    </row>
    <row r="53" spans="1:5" s="82" customFormat="1" x14ac:dyDescent="0.2">
      <c r="A53" s="161">
        <v>44425</v>
      </c>
      <c r="B53" s="162">
        <v>334</v>
      </c>
      <c r="C53" s="163" t="s">
        <v>202</v>
      </c>
      <c r="D53" s="163" t="s">
        <v>178</v>
      </c>
      <c r="E53" s="164" t="s">
        <v>201</v>
      </c>
    </row>
    <row r="54" spans="1:5" s="82" customFormat="1" x14ac:dyDescent="0.2">
      <c r="A54" s="161">
        <v>44425</v>
      </c>
      <c r="B54" s="162">
        <v>5.85</v>
      </c>
      <c r="C54" s="163" t="s">
        <v>202</v>
      </c>
      <c r="D54" s="163" t="s">
        <v>177</v>
      </c>
      <c r="E54" s="164" t="s">
        <v>201</v>
      </c>
    </row>
    <row r="55" spans="1:5" s="82" customFormat="1" x14ac:dyDescent="0.2">
      <c r="A55" s="161">
        <v>44425</v>
      </c>
      <c r="B55" s="162">
        <v>10</v>
      </c>
      <c r="C55" s="163" t="s">
        <v>202</v>
      </c>
      <c r="D55" s="163" t="s">
        <v>177</v>
      </c>
      <c r="E55" s="164" t="s">
        <v>201</v>
      </c>
    </row>
    <row r="56" spans="1:5" s="82" customFormat="1" x14ac:dyDescent="0.2">
      <c r="A56" s="161">
        <v>44425</v>
      </c>
      <c r="B56" s="162">
        <v>10</v>
      </c>
      <c r="C56" s="163" t="s">
        <v>202</v>
      </c>
      <c r="D56" s="163" t="s">
        <v>177</v>
      </c>
      <c r="E56" s="164" t="s">
        <v>201</v>
      </c>
    </row>
    <row r="57" spans="1:5" s="82" customFormat="1" x14ac:dyDescent="0.2">
      <c r="A57" s="161">
        <v>44425</v>
      </c>
      <c r="B57" s="162">
        <v>116.4</v>
      </c>
      <c r="C57" s="163" t="s">
        <v>202</v>
      </c>
      <c r="D57" s="163" t="s">
        <v>178</v>
      </c>
      <c r="E57" s="164" t="s">
        <v>201</v>
      </c>
    </row>
    <row r="58" spans="1:5" s="82" customFormat="1" x14ac:dyDescent="0.2">
      <c r="A58" s="161">
        <v>44425</v>
      </c>
      <c r="B58" s="162">
        <v>45.13</v>
      </c>
      <c r="C58" s="163" t="s">
        <v>202</v>
      </c>
      <c r="D58" s="163" t="s">
        <v>179</v>
      </c>
      <c r="E58" s="164" t="s">
        <v>201</v>
      </c>
    </row>
    <row r="59" spans="1:5" s="82" customFormat="1" x14ac:dyDescent="0.2">
      <c r="A59" s="161">
        <v>44425</v>
      </c>
      <c r="B59" s="162">
        <v>32.17</v>
      </c>
      <c r="C59" s="163" t="s">
        <v>202</v>
      </c>
      <c r="D59" s="163" t="s">
        <v>179</v>
      </c>
      <c r="E59" s="164" t="s">
        <v>201</v>
      </c>
    </row>
    <row r="60" spans="1:5" s="82" customFormat="1" x14ac:dyDescent="0.2">
      <c r="A60" s="161">
        <v>44425</v>
      </c>
      <c r="B60" s="162">
        <v>46.96</v>
      </c>
      <c r="C60" s="163" t="s">
        <v>202</v>
      </c>
      <c r="D60" s="163" t="s">
        <v>180</v>
      </c>
      <c r="E60" s="164" t="s">
        <v>201</v>
      </c>
    </row>
    <row r="61" spans="1:5" s="82" customFormat="1" x14ac:dyDescent="0.2">
      <c r="A61" s="152"/>
      <c r="B61" s="153"/>
      <c r="C61" s="154"/>
      <c r="D61" s="154"/>
      <c r="E61" s="155"/>
    </row>
    <row r="62" spans="1:5" s="82" customFormat="1" x14ac:dyDescent="0.2">
      <c r="A62" s="161">
        <v>44408</v>
      </c>
      <c r="B62" s="162">
        <v>227.72</v>
      </c>
      <c r="C62" s="163" t="s">
        <v>205</v>
      </c>
      <c r="D62" s="163" t="s">
        <v>178</v>
      </c>
      <c r="E62" s="164" t="s">
        <v>201</v>
      </c>
    </row>
    <row r="63" spans="1:5" s="82" customFormat="1" x14ac:dyDescent="0.2">
      <c r="A63" s="161">
        <v>44408</v>
      </c>
      <c r="B63" s="162">
        <v>5.85</v>
      </c>
      <c r="C63" s="163" t="s">
        <v>204</v>
      </c>
      <c r="D63" s="163" t="s">
        <v>177</v>
      </c>
      <c r="E63" s="164" t="s">
        <v>201</v>
      </c>
    </row>
    <row r="64" spans="1:5" s="82" customFormat="1" x14ac:dyDescent="0.2">
      <c r="A64" s="161">
        <v>44408</v>
      </c>
      <c r="B64" s="162">
        <v>10</v>
      </c>
      <c r="C64" s="163" t="s">
        <v>204</v>
      </c>
      <c r="D64" s="163" t="s">
        <v>177</v>
      </c>
      <c r="E64" s="164" t="s">
        <v>201</v>
      </c>
    </row>
    <row r="65" spans="1:5" s="82" customFormat="1" x14ac:dyDescent="0.2">
      <c r="A65" s="161">
        <v>44439</v>
      </c>
      <c r="B65" s="162">
        <v>10</v>
      </c>
      <c r="C65" s="163" t="s">
        <v>204</v>
      </c>
      <c r="D65" s="163" t="s">
        <v>177</v>
      </c>
      <c r="E65" s="164" t="s">
        <v>201</v>
      </c>
    </row>
    <row r="66" spans="1:5" s="82" customFormat="1" x14ac:dyDescent="0.2">
      <c r="A66" s="161">
        <v>44439</v>
      </c>
      <c r="B66" s="162">
        <v>10</v>
      </c>
      <c r="C66" s="163" t="s">
        <v>204</v>
      </c>
      <c r="D66" s="163" t="s">
        <v>177</v>
      </c>
      <c r="E66" s="164" t="s">
        <v>201</v>
      </c>
    </row>
    <row r="67" spans="1:5" s="82" customFormat="1" x14ac:dyDescent="0.2">
      <c r="A67" s="161">
        <v>44439</v>
      </c>
      <c r="B67" s="162">
        <v>237.02</v>
      </c>
      <c r="C67" s="163" t="s">
        <v>205</v>
      </c>
      <c r="D67" s="163" t="s">
        <v>178</v>
      </c>
      <c r="E67" s="164" t="s">
        <v>201</v>
      </c>
    </row>
    <row r="68" spans="1:5" s="82" customFormat="1" x14ac:dyDescent="0.2">
      <c r="A68" s="161">
        <v>44439</v>
      </c>
      <c r="B68" s="162">
        <v>-464.74</v>
      </c>
      <c r="C68" s="163" t="s">
        <v>206</v>
      </c>
      <c r="D68" s="163" t="s">
        <v>178</v>
      </c>
      <c r="E68" s="164" t="s">
        <v>201</v>
      </c>
    </row>
    <row r="69" spans="1:5" s="82" customFormat="1" x14ac:dyDescent="0.2">
      <c r="A69" s="152"/>
      <c r="B69" s="153"/>
      <c r="C69" s="154"/>
      <c r="D69" s="154"/>
      <c r="E69" s="155"/>
    </row>
    <row r="70" spans="1:5" s="82" customFormat="1" x14ac:dyDescent="0.2">
      <c r="A70" s="161">
        <v>44707</v>
      </c>
      <c r="B70" s="162">
        <v>319.54000000000002</v>
      </c>
      <c r="C70" s="163" t="s">
        <v>207</v>
      </c>
      <c r="D70" s="163" t="s">
        <v>178</v>
      </c>
      <c r="E70" s="164" t="s">
        <v>176</v>
      </c>
    </row>
    <row r="71" spans="1:5" s="82" customFormat="1" x14ac:dyDescent="0.2">
      <c r="A71" s="161">
        <v>44707</v>
      </c>
      <c r="B71" s="162">
        <v>5.85</v>
      </c>
      <c r="C71" s="163" t="s">
        <v>207</v>
      </c>
      <c r="D71" s="163" t="s">
        <v>177</v>
      </c>
      <c r="E71" s="164" t="s">
        <v>176</v>
      </c>
    </row>
    <row r="72" spans="1:5" s="82" customFormat="1" x14ac:dyDescent="0.2">
      <c r="A72" s="161">
        <v>44707</v>
      </c>
      <c r="B72" s="162">
        <v>83.52</v>
      </c>
      <c r="C72" s="163" t="s">
        <v>207</v>
      </c>
      <c r="D72" s="163" t="s">
        <v>179</v>
      </c>
      <c r="E72" s="164" t="s">
        <v>176</v>
      </c>
    </row>
    <row r="73" spans="1:5" s="82" customFormat="1" x14ac:dyDescent="0.2">
      <c r="A73" s="161">
        <v>44707</v>
      </c>
      <c r="B73" s="162">
        <v>82.92</v>
      </c>
      <c r="C73" s="163" t="s">
        <v>207</v>
      </c>
      <c r="D73" s="163" t="s">
        <v>179</v>
      </c>
      <c r="E73" s="164" t="s">
        <v>176</v>
      </c>
    </row>
    <row r="74" spans="1:5" s="82" customFormat="1" x14ac:dyDescent="0.2">
      <c r="A74" s="161">
        <v>44707</v>
      </c>
      <c r="B74" s="162">
        <v>138.26</v>
      </c>
      <c r="C74" s="163" t="s">
        <v>207</v>
      </c>
      <c r="D74" s="163" t="s">
        <v>181</v>
      </c>
      <c r="E74" s="164" t="s">
        <v>176</v>
      </c>
    </row>
    <row r="75" spans="1:5" s="82" customFormat="1" x14ac:dyDescent="0.2">
      <c r="A75" s="161"/>
      <c r="B75" s="162"/>
      <c r="C75" s="163"/>
      <c r="D75" s="163"/>
      <c r="E75" s="164"/>
    </row>
    <row r="76" spans="1:5" s="82" customFormat="1" x14ac:dyDescent="0.2">
      <c r="A76" s="161"/>
      <c r="B76" s="162"/>
      <c r="C76" s="163"/>
      <c r="D76" s="163"/>
      <c r="E76" s="164"/>
    </row>
    <row r="77" spans="1:5" s="82" customFormat="1" x14ac:dyDescent="0.2">
      <c r="A77" s="161"/>
      <c r="B77" s="162"/>
      <c r="C77" s="163"/>
      <c r="D77" s="163"/>
      <c r="E77" s="164"/>
    </row>
    <row r="78" spans="1:5" s="82" customFormat="1" hidden="1" x14ac:dyDescent="0.2">
      <c r="A78" s="141"/>
      <c r="B78" s="142"/>
      <c r="C78" s="143"/>
      <c r="D78" s="143"/>
      <c r="E78" s="144"/>
    </row>
    <row r="79" spans="1:5" ht="19.5" customHeight="1" x14ac:dyDescent="0.2">
      <c r="A79" s="102" t="s">
        <v>125</v>
      </c>
      <c r="B79" s="103">
        <f>SUM(B26:B78)</f>
        <v>2623.01</v>
      </c>
      <c r="C79" s="151" t="str">
        <f>IF(SUBTOTAL(3,B26:B78)=SUBTOTAL(103,B26:B78),'Summary and sign-off'!$A$48,'Summary and sign-off'!$A$49)</f>
        <v>Check - there are no hidden rows with data</v>
      </c>
      <c r="D79" s="183" t="str">
        <f>IF('Summary and sign-off'!F56='Summary and sign-off'!F54,'Summary and sign-off'!A51,'Summary and sign-off'!A50)</f>
        <v>Check - each entry provides sufficient information</v>
      </c>
      <c r="E79" s="183"/>
    </row>
    <row r="80" spans="1:5" ht="10.5" customHeight="1" x14ac:dyDescent="0.2">
      <c r="A80" s="25"/>
      <c r="B80" s="20"/>
      <c r="C80" s="25"/>
      <c r="D80" s="25"/>
      <c r="E80" s="25"/>
    </row>
    <row r="81" spans="1:5" ht="24.75" customHeight="1" x14ac:dyDescent="0.2">
      <c r="A81" s="184" t="s">
        <v>126</v>
      </c>
      <c r="B81" s="184"/>
      <c r="C81" s="184"/>
      <c r="D81" s="184"/>
      <c r="E81" s="184"/>
    </row>
    <row r="82" spans="1:5" ht="27" customHeight="1" x14ac:dyDescent="0.2">
      <c r="A82" s="33" t="s">
        <v>117</v>
      </c>
      <c r="B82" s="33" t="s">
        <v>62</v>
      </c>
      <c r="C82" s="33" t="s">
        <v>127</v>
      </c>
      <c r="D82" s="33" t="s">
        <v>128</v>
      </c>
      <c r="E82" s="33" t="s">
        <v>121</v>
      </c>
    </row>
    <row r="83" spans="1:5" s="82" customFormat="1" hidden="1" x14ac:dyDescent="0.2">
      <c r="A83" s="128"/>
      <c r="B83" s="129"/>
      <c r="C83" s="130"/>
      <c r="D83" s="130"/>
      <c r="E83" s="131"/>
    </row>
    <row r="84" spans="1:5" s="82" customFormat="1" x14ac:dyDescent="0.2">
      <c r="A84" s="161"/>
      <c r="B84" s="162"/>
      <c r="C84" s="163"/>
      <c r="D84" s="163"/>
      <c r="E84" s="164"/>
    </row>
    <row r="85" spans="1:5" s="82" customFormat="1" x14ac:dyDescent="0.2">
      <c r="A85" s="161"/>
      <c r="B85" s="162"/>
      <c r="C85" s="163"/>
      <c r="D85" s="163"/>
      <c r="E85" s="164"/>
    </row>
    <row r="86" spans="1:5" s="82" customFormat="1" x14ac:dyDescent="0.2">
      <c r="A86" s="161"/>
      <c r="B86" s="162"/>
      <c r="C86" s="163"/>
      <c r="D86" s="163"/>
      <c r="E86" s="164"/>
    </row>
    <row r="87" spans="1:5" s="82" customFormat="1" x14ac:dyDescent="0.2">
      <c r="A87" s="161"/>
      <c r="B87" s="162"/>
      <c r="C87" s="163"/>
      <c r="D87" s="163"/>
      <c r="E87" s="164"/>
    </row>
    <row r="88" spans="1:5" s="82" customFormat="1" x14ac:dyDescent="0.2">
      <c r="A88" s="161"/>
      <c r="B88" s="162"/>
      <c r="C88" s="163"/>
      <c r="D88" s="163"/>
      <c r="E88" s="164"/>
    </row>
    <row r="89" spans="1:5" s="82" customFormat="1" x14ac:dyDescent="0.2">
      <c r="A89" s="161"/>
      <c r="B89" s="162"/>
      <c r="C89" s="163"/>
      <c r="D89" s="163"/>
      <c r="E89" s="164"/>
    </row>
    <row r="90" spans="1:5" s="82" customFormat="1" x14ac:dyDescent="0.2">
      <c r="A90" s="161"/>
      <c r="B90" s="162"/>
      <c r="C90" s="163"/>
      <c r="D90" s="163"/>
      <c r="E90" s="164"/>
    </row>
    <row r="91" spans="1:5" s="82" customFormat="1" x14ac:dyDescent="0.2">
      <c r="A91" s="161"/>
      <c r="B91" s="162"/>
      <c r="C91" s="163"/>
      <c r="D91" s="163"/>
      <c r="E91" s="164"/>
    </row>
    <row r="92" spans="1:5" s="82" customFormat="1" x14ac:dyDescent="0.2">
      <c r="A92" s="161"/>
      <c r="B92" s="162"/>
      <c r="C92" s="163"/>
      <c r="D92" s="163"/>
      <c r="E92" s="164"/>
    </row>
    <row r="93" spans="1:5" s="82" customFormat="1" x14ac:dyDescent="0.2">
      <c r="A93" s="161"/>
      <c r="B93" s="162"/>
      <c r="C93" s="163"/>
      <c r="D93" s="163"/>
      <c r="E93" s="164"/>
    </row>
    <row r="94" spans="1:5" s="82" customFormat="1" x14ac:dyDescent="0.2">
      <c r="A94" s="161"/>
      <c r="B94" s="162"/>
      <c r="C94" s="163"/>
      <c r="D94" s="163"/>
      <c r="E94" s="164"/>
    </row>
    <row r="95" spans="1:5" s="82" customFormat="1" x14ac:dyDescent="0.2">
      <c r="A95" s="161"/>
      <c r="B95" s="162"/>
      <c r="C95" s="163"/>
      <c r="D95" s="163"/>
      <c r="E95" s="164"/>
    </row>
    <row r="96" spans="1:5" s="82" customFormat="1" x14ac:dyDescent="0.2">
      <c r="A96" s="161"/>
      <c r="B96" s="162"/>
      <c r="C96" s="163"/>
      <c r="D96" s="163"/>
      <c r="E96" s="164"/>
    </row>
    <row r="97" spans="1:5" s="82" customFormat="1" hidden="1" x14ac:dyDescent="0.2">
      <c r="A97" s="128"/>
      <c r="B97" s="129"/>
      <c r="C97" s="130"/>
      <c r="D97" s="130"/>
      <c r="E97" s="131"/>
    </row>
    <row r="98" spans="1:5" ht="19.5" customHeight="1" x14ac:dyDescent="0.2">
      <c r="A98" s="102" t="s">
        <v>129</v>
      </c>
      <c r="B98" s="103">
        <f>SUM(B83:B97)</f>
        <v>0</v>
      </c>
      <c r="C98" s="151" t="str">
        <f>IF(SUBTOTAL(3,B83:B97)=SUBTOTAL(103,B83:B97),'Summary and sign-off'!$A$48,'Summary and sign-off'!$A$49)</f>
        <v>Check - there are no hidden rows with data</v>
      </c>
      <c r="D98" s="183" t="str">
        <f>IF('Summary and sign-off'!F57='Summary and sign-off'!F54,'Summary and sign-off'!A51,'Summary and sign-off'!A50)</f>
        <v>Check - each entry provides sufficient information</v>
      </c>
      <c r="E98" s="183"/>
    </row>
    <row r="99" spans="1:5" ht="10.5" customHeight="1" x14ac:dyDescent="0.2">
      <c r="A99" s="25"/>
      <c r="B99" s="87"/>
      <c r="C99" s="20"/>
      <c r="D99" s="25"/>
      <c r="E99" s="25"/>
    </row>
    <row r="100" spans="1:5" ht="34.5" customHeight="1" x14ac:dyDescent="0.2">
      <c r="A100" s="45" t="s">
        <v>130</v>
      </c>
      <c r="B100" s="88">
        <f>B22+B79+B98</f>
        <v>2623.01</v>
      </c>
      <c r="C100" s="46"/>
      <c r="D100" s="46"/>
      <c r="E100" s="46"/>
    </row>
    <row r="101" spans="1:5" x14ac:dyDescent="0.2">
      <c r="A101" s="25"/>
      <c r="B101" s="20"/>
      <c r="C101" s="25"/>
      <c r="D101" s="25"/>
      <c r="E101" s="25"/>
    </row>
    <row r="102" spans="1:5" x14ac:dyDescent="0.2">
      <c r="A102" s="47" t="s">
        <v>73</v>
      </c>
      <c r="B102" s="23"/>
      <c r="C102" s="24"/>
      <c r="D102" s="24"/>
      <c r="E102" s="24"/>
    </row>
    <row r="103" spans="1:5" ht="12.6" customHeight="1" x14ac:dyDescent="0.2">
      <c r="A103" s="21" t="s">
        <v>131</v>
      </c>
      <c r="B103" s="48"/>
      <c r="C103" s="48"/>
      <c r="D103" s="30"/>
      <c r="E103" s="30"/>
    </row>
    <row r="104" spans="1:5" ht="12.95" customHeight="1" x14ac:dyDescent="0.2">
      <c r="A104" s="29" t="s">
        <v>132</v>
      </c>
      <c r="B104" s="25"/>
      <c r="C104" s="30"/>
      <c r="D104" s="25"/>
      <c r="E104" s="30"/>
    </row>
    <row r="105" spans="1:5" x14ac:dyDescent="0.2">
      <c r="A105" s="29" t="s">
        <v>133</v>
      </c>
      <c r="B105" s="30"/>
      <c r="C105" s="30"/>
      <c r="D105" s="30"/>
      <c r="E105" s="49"/>
    </row>
    <row r="106" spans="1:5" x14ac:dyDescent="0.2">
      <c r="A106" s="21" t="s">
        <v>79</v>
      </c>
      <c r="B106" s="23"/>
      <c r="C106" s="24"/>
      <c r="D106" s="24"/>
      <c r="E106" s="24"/>
    </row>
    <row r="107" spans="1:5" ht="12.95" customHeight="1" x14ac:dyDescent="0.2">
      <c r="A107" s="29" t="s">
        <v>134</v>
      </c>
      <c r="B107" s="25"/>
      <c r="C107" s="30"/>
      <c r="D107" s="25"/>
      <c r="E107" s="30"/>
    </row>
    <row r="108" spans="1:5" x14ac:dyDescent="0.2">
      <c r="A108" s="29" t="s">
        <v>135</v>
      </c>
      <c r="B108" s="30"/>
      <c r="C108" s="30"/>
      <c r="D108" s="30"/>
      <c r="E108" s="49"/>
    </row>
    <row r="109" spans="1:5" x14ac:dyDescent="0.2">
      <c r="A109" s="34" t="s">
        <v>136</v>
      </c>
      <c r="B109" s="34"/>
      <c r="C109" s="34"/>
      <c r="D109" s="34"/>
      <c r="E109" s="49"/>
    </row>
    <row r="110" spans="1:5" x14ac:dyDescent="0.2">
      <c r="A110" s="38"/>
      <c r="B110" s="25"/>
      <c r="C110" s="25"/>
      <c r="D110" s="25"/>
      <c r="E110" s="43"/>
    </row>
    <row r="111" spans="1:5" hidden="1" x14ac:dyDescent="0.2">
      <c r="A111" s="38"/>
      <c r="B111" s="25"/>
      <c r="C111" s="25"/>
      <c r="D111" s="25"/>
      <c r="E111" s="43"/>
    </row>
    <row r="112" spans="1:5" hidden="1" x14ac:dyDescent="0.2"/>
    <row r="113" spans="1:5" hidden="1" x14ac:dyDescent="0.2"/>
    <row r="114" spans="1:5" hidden="1" x14ac:dyDescent="0.2"/>
    <row r="115" spans="1:5" hidden="1" x14ac:dyDescent="0.2"/>
    <row r="116" spans="1:5" ht="12.75" hidden="1" customHeight="1" x14ac:dyDescent="0.2"/>
    <row r="117" spans="1:5" hidden="1" x14ac:dyDescent="0.2"/>
    <row r="118" spans="1:5" hidden="1" x14ac:dyDescent="0.2"/>
    <row r="119" spans="1:5" hidden="1" x14ac:dyDescent="0.2">
      <c r="A119" s="50"/>
      <c r="B119" s="43"/>
      <c r="C119" s="43"/>
      <c r="D119" s="43"/>
      <c r="E119" s="43"/>
    </row>
    <row r="120" spans="1:5" hidden="1" x14ac:dyDescent="0.2">
      <c r="A120" s="50"/>
      <c r="B120" s="43"/>
      <c r="C120" s="43"/>
      <c r="D120" s="43"/>
      <c r="E120" s="43"/>
    </row>
    <row r="121" spans="1:5" hidden="1" x14ac:dyDescent="0.2">
      <c r="A121" s="50"/>
      <c r="B121" s="43"/>
      <c r="C121" s="43"/>
      <c r="D121" s="43"/>
      <c r="E121" s="43"/>
    </row>
    <row r="122" spans="1:5" hidden="1" x14ac:dyDescent="0.2">
      <c r="A122" s="50"/>
      <c r="B122" s="43"/>
      <c r="C122" s="43"/>
      <c r="D122" s="43"/>
      <c r="E122" s="43"/>
    </row>
    <row r="123" spans="1:5" hidden="1" x14ac:dyDescent="0.2">
      <c r="A123" s="50"/>
      <c r="B123" s="43"/>
      <c r="C123" s="43"/>
      <c r="D123" s="43"/>
      <c r="E123" s="43"/>
    </row>
    <row r="124" spans="1:5" hidden="1" x14ac:dyDescent="0.2"/>
    <row r="125" spans="1:5" hidden="1" x14ac:dyDescent="0.2"/>
    <row r="126" spans="1:5" hidden="1" x14ac:dyDescent="0.2"/>
    <row r="127" spans="1:5" hidden="1" x14ac:dyDescent="0.2"/>
    <row r="128" spans="1:5" hidden="1" x14ac:dyDescent="0.2"/>
    <row r="129" hidden="1" x14ac:dyDescent="0.2"/>
    <row r="130" hidden="1" x14ac:dyDescent="0.2"/>
    <row r="131" hidden="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sheetData>
  <sheetProtection formatCells="0" formatRows="0" insertColumns="0" insertRows="0" deleteRows="0"/>
  <mergeCells count="15">
    <mergeCell ref="B7:E7"/>
    <mergeCell ref="B5:E5"/>
    <mergeCell ref="D98:E98"/>
    <mergeCell ref="A1:E1"/>
    <mergeCell ref="A24:E24"/>
    <mergeCell ref="A81:E81"/>
    <mergeCell ref="B2:E2"/>
    <mergeCell ref="B3:E3"/>
    <mergeCell ref="B4:E4"/>
    <mergeCell ref="A8:E8"/>
    <mergeCell ref="A9:E9"/>
    <mergeCell ref="B6:E6"/>
    <mergeCell ref="D22:E22"/>
    <mergeCell ref="D79:E7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77:A78 A12 A21 A83 A9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84:A96 A13:A20 A27:A7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B83:B97 B12:B21 B51:B60 B62:B68 B70:B78 B35:B49 B26:B33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E33"/>
  <sheetViews>
    <sheetView zoomScale="85" zoomScaleNormal="85" workbookViewId="0">
      <selection activeCell="B7" sqref="B7:E7"/>
    </sheetView>
  </sheetViews>
  <sheetFormatPr defaultColWidth="0" defaultRowHeight="12.75" x14ac:dyDescent="0.2"/>
  <cols>
    <col min="1" max="1" width="35.7109375" style="14" customWidth="1"/>
    <col min="2" max="2" width="14.28515625" style="14" customWidth="1"/>
    <col min="3" max="3" width="71.42578125" style="14" customWidth="1"/>
    <col min="4" max="4" width="50" style="14" customWidth="1"/>
    <col min="5" max="5" width="21.42578125" style="14" customWidth="1"/>
    <col min="6" max="8" width="9.140625" style="14" customWidth="1"/>
    <col min="9" max="11" width="0" style="14" hidden="1" customWidth="1"/>
    <col min="12" max="16384" width="0" style="14" hidden="1"/>
  </cols>
  <sheetData>
    <row r="1" spans="1:5" ht="26.25" customHeight="1" x14ac:dyDescent="0.2">
      <c r="A1" s="177" t="s">
        <v>109</v>
      </c>
      <c r="B1" s="177"/>
      <c r="C1" s="177"/>
      <c r="D1" s="177"/>
      <c r="E1" s="177"/>
    </row>
    <row r="2" spans="1:5" ht="21" customHeight="1" x14ac:dyDescent="0.2">
      <c r="A2" s="2" t="s">
        <v>52</v>
      </c>
      <c r="B2" s="182" t="str">
        <f>'Summary and sign-off'!B2:F2</f>
        <v>Guardians of New Zealand Superannuation</v>
      </c>
      <c r="C2" s="182"/>
      <c r="D2" s="182"/>
      <c r="E2" s="182"/>
    </row>
    <row r="3" spans="1:5" ht="21" customHeight="1" x14ac:dyDescent="0.2">
      <c r="A3" s="2" t="s">
        <v>110</v>
      </c>
      <c r="B3" s="182" t="str">
        <f>'Summary and sign-off'!B3:F3</f>
        <v>Matt Whineray</v>
      </c>
      <c r="C3" s="182"/>
      <c r="D3" s="182"/>
      <c r="E3" s="182"/>
    </row>
    <row r="4" spans="1:5" ht="21" customHeight="1" x14ac:dyDescent="0.2">
      <c r="A4" s="2" t="s">
        <v>111</v>
      </c>
      <c r="B4" s="182" t="str">
        <f>'Summary and sign-off'!B4:F4</f>
        <v>1 July 2021</v>
      </c>
      <c r="C4" s="182"/>
      <c r="D4" s="182"/>
      <c r="E4" s="182"/>
    </row>
    <row r="5" spans="1:5" ht="21" customHeight="1" x14ac:dyDescent="0.2">
      <c r="A5" s="2" t="s">
        <v>112</v>
      </c>
      <c r="B5" s="182" t="str">
        <f>'Summary and sign-off'!B5:F5</f>
        <v>30 June 2022</v>
      </c>
      <c r="C5" s="182"/>
      <c r="D5" s="182"/>
      <c r="E5" s="182"/>
    </row>
    <row r="6" spans="1:5" ht="21" customHeight="1" x14ac:dyDescent="0.2">
      <c r="A6" s="2" t="s">
        <v>113</v>
      </c>
      <c r="B6" s="175" t="s">
        <v>81</v>
      </c>
      <c r="C6" s="175"/>
      <c r="D6" s="175"/>
      <c r="E6" s="175"/>
    </row>
    <row r="7" spans="1:5" ht="21" customHeight="1" x14ac:dyDescent="0.2">
      <c r="A7" s="2" t="s">
        <v>56</v>
      </c>
      <c r="B7" s="175" t="s">
        <v>83</v>
      </c>
      <c r="C7" s="175"/>
      <c r="D7" s="175"/>
      <c r="E7" s="175"/>
    </row>
    <row r="8" spans="1:5" ht="35.25" customHeight="1" x14ac:dyDescent="0.2">
      <c r="A8" s="192" t="s">
        <v>137</v>
      </c>
      <c r="B8" s="192"/>
      <c r="C8" s="193"/>
      <c r="D8" s="193"/>
      <c r="E8" s="193"/>
    </row>
    <row r="9" spans="1:5" ht="35.25" customHeight="1" x14ac:dyDescent="0.2">
      <c r="A9" s="190" t="s">
        <v>138</v>
      </c>
      <c r="B9" s="191"/>
      <c r="C9" s="191"/>
      <c r="D9" s="191"/>
      <c r="E9" s="191"/>
    </row>
    <row r="10" spans="1:5" ht="27" customHeight="1" x14ac:dyDescent="0.2">
      <c r="A10" s="33" t="s">
        <v>139</v>
      </c>
      <c r="B10" s="33" t="s">
        <v>62</v>
      </c>
      <c r="C10" s="33" t="s">
        <v>140</v>
      </c>
      <c r="D10" s="33" t="s">
        <v>141</v>
      </c>
      <c r="E10" s="33" t="s">
        <v>121</v>
      </c>
    </row>
    <row r="11" spans="1:5" s="82" customFormat="1" x14ac:dyDescent="0.2">
      <c r="A11" s="166"/>
      <c r="B11" s="162"/>
      <c r="C11" s="167"/>
      <c r="D11" s="167"/>
      <c r="E11" s="168"/>
    </row>
    <row r="12" spans="1:5" s="82" customFormat="1" x14ac:dyDescent="0.2">
      <c r="A12" s="161">
        <v>44710</v>
      </c>
      <c r="B12" s="162">
        <v>164.96</v>
      </c>
      <c r="C12" s="167" t="s">
        <v>223</v>
      </c>
      <c r="D12" s="167" t="s">
        <v>175</v>
      </c>
      <c r="E12" s="168" t="s">
        <v>176</v>
      </c>
    </row>
    <row r="13" spans="1:5" s="82" customFormat="1" x14ac:dyDescent="0.2">
      <c r="A13" s="161"/>
      <c r="B13" s="162"/>
      <c r="C13" s="167"/>
      <c r="D13" s="167"/>
      <c r="E13" s="168"/>
    </row>
    <row r="14" spans="1:5" s="82" customFormat="1" x14ac:dyDescent="0.2">
      <c r="A14" s="161"/>
      <c r="B14" s="162"/>
      <c r="C14" s="167"/>
      <c r="D14" s="167"/>
      <c r="E14" s="168"/>
    </row>
    <row r="15" spans="1:5" s="82" customFormat="1" x14ac:dyDescent="0.2">
      <c r="A15" s="161"/>
      <c r="B15" s="162"/>
      <c r="C15" s="167"/>
      <c r="D15" s="167"/>
      <c r="E15" s="168"/>
    </row>
    <row r="16" spans="1:5" s="82" customFormat="1" x14ac:dyDescent="0.2">
      <c r="A16" s="161"/>
      <c r="B16" s="162"/>
      <c r="C16" s="167"/>
      <c r="D16" s="167"/>
      <c r="E16" s="168"/>
    </row>
    <row r="17" spans="1:5" s="82" customFormat="1" x14ac:dyDescent="0.2">
      <c r="A17" s="161"/>
      <c r="B17" s="162"/>
      <c r="C17" s="167"/>
      <c r="D17" s="167"/>
      <c r="E17" s="168"/>
    </row>
    <row r="18" spans="1:5" s="82" customFormat="1" x14ac:dyDescent="0.2">
      <c r="A18" s="161"/>
      <c r="B18" s="162"/>
      <c r="C18" s="167"/>
      <c r="D18" s="167"/>
      <c r="E18" s="168"/>
    </row>
    <row r="19" spans="1:5" s="82" customFormat="1" x14ac:dyDescent="0.2">
      <c r="A19" s="161"/>
      <c r="B19" s="162"/>
      <c r="C19" s="167"/>
      <c r="D19" s="167"/>
      <c r="E19" s="168"/>
    </row>
    <row r="20" spans="1:5" s="82" customFormat="1" x14ac:dyDescent="0.2">
      <c r="A20" s="161"/>
      <c r="B20" s="162"/>
      <c r="C20" s="167"/>
      <c r="D20" s="167"/>
      <c r="E20" s="168"/>
    </row>
    <row r="21" spans="1:5" s="82" customFormat="1" x14ac:dyDescent="0.2">
      <c r="A21" s="161"/>
      <c r="B21" s="162"/>
      <c r="C21" s="167"/>
      <c r="D21" s="167"/>
      <c r="E21" s="168"/>
    </row>
    <row r="22" spans="1:5" s="82" customFormat="1" x14ac:dyDescent="0.2">
      <c r="A22" s="166"/>
      <c r="B22" s="162"/>
      <c r="C22" s="167"/>
      <c r="D22" s="167"/>
      <c r="E22" s="168"/>
    </row>
    <row r="23" spans="1:5" s="82" customFormat="1" x14ac:dyDescent="0.2">
      <c r="A23" s="166"/>
      <c r="B23" s="162"/>
      <c r="C23" s="167"/>
      <c r="D23" s="167"/>
      <c r="E23" s="168"/>
    </row>
    <row r="24" spans="1:5" s="82" customFormat="1" ht="11.25" customHeight="1" x14ac:dyDescent="0.2">
      <c r="A24" s="166"/>
      <c r="B24" s="162"/>
      <c r="C24" s="167"/>
      <c r="D24" s="167"/>
      <c r="E24" s="168"/>
    </row>
    <row r="25" spans="1:5" ht="34.5" customHeight="1" x14ac:dyDescent="0.2">
      <c r="A25" s="83" t="s">
        <v>142</v>
      </c>
      <c r="B25" s="92">
        <f>SUM(B11:B24)</f>
        <v>164.96</v>
      </c>
      <c r="C25" s="101" t="str">
        <f>IF(SUBTOTAL(3,B11:B24)=SUBTOTAL(103,B11:B24),'Summary and sign-off'!$A$48,'Summary and sign-off'!$A$49)</f>
        <v>Check - there are no hidden rows with data</v>
      </c>
      <c r="D25" s="183" t="str">
        <f>IF('Summary and sign-off'!F58='Summary and sign-off'!F54,'Summary and sign-off'!A51,'Summary and sign-off'!A50)</f>
        <v>Check - each entry provides sufficient information</v>
      </c>
      <c r="E25" s="183"/>
    </row>
    <row r="26" spans="1:5" x14ac:dyDescent="0.2">
      <c r="A26" s="19"/>
      <c r="B26" s="18"/>
      <c r="C26" s="18"/>
      <c r="D26" s="18"/>
      <c r="E26" s="18"/>
    </row>
    <row r="27" spans="1:5" x14ac:dyDescent="0.2">
      <c r="A27" s="19" t="s">
        <v>73</v>
      </c>
      <c r="B27" s="20"/>
      <c r="C27" s="25"/>
      <c r="D27" s="18"/>
      <c r="E27" s="18"/>
    </row>
    <row r="28" spans="1:5" ht="12.75" customHeight="1" x14ac:dyDescent="0.2">
      <c r="A28" s="21" t="s">
        <v>143</v>
      </c>
      <c r="B28" s="21"/>
      <c r="C28" s="21"/>
      <c r="D28" s="21"/>
      <c r="E28" s="21"/>
    </row>
    <row r="29" spans="1:5" x14ac:dyDescent="0.2">
      <c r="A29" s="21" t="s">
        <v>144</v>
      </c>
      <c r="B29" s="29"/>
      <c r="C29" s="40"/>
      <c r="D29" s="41"/>
      <c r="E29" s="41"/>
    </row>
    <row r="30" spans="1:5" x14ac:dyDescent="0.2">
      <c r="A30" s="21" t="s">
        <v>79</v>
      </c>
      <c r="B30" s="23"/>
      <c r="C30" s="24"/>
      <c r="D30" s="24"/>
      <c r="E30" s="24"/>
    </row>
    <row r="31" spans="1:5" x14ac:dyDescent="0.2">
      <c r="A31" s="29" t="s">
        <v>145</v>
      </c>
      <c r="B31" s="29"/>
      <c r="C31" s="40"/>
      <c r="D31" s="40"/>
      <c r="E31" s="40"/>
    </row>
    <row r="32" spans="1:5" ht="12.75" customHeight="1" x14ac:dyDescent="0.2">
      <c r="A32" s="29" t="s">
        <v>146</v>
      </c>
      <c r="B32" s="29"/>
      <c r="C32" s="42"/>
      <c r="D32" s="42"/>
      <c r="E32" s="31"/>
    </row>
    <row r="33" spans="1:5" x14ac:dyDescent="0.2">
      <c r="A33" s="18"/>
      <c r="B33" s="18"/>
      <c r="C33" s="18"/>
      <c r="D33" s="18"/>
      <c r="E33" s="18"/>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N47"/>
  <sheetViews>
    <sheetView zoomScaleNormal="100" workbookViewId="0">
      <selection activeCell="B7" sqref="B7:E7"/>
    </sheetView>
  </sheetViews>
  <sheetFormatPr defaultColWidth="0" defaultRowHeight="12.75" x14ac:dyDescent="0.2"/>
  <cols>
    <col min="1" max="1" width="35.7109375" style="14" customWidth="1"/>
    <col min="2" max="2" width="14.28515625" style="14" customWidth="1"/>
    <col min="3" max="3" width="71.42578125" style="14" customWidth="1"/>
    <col min="4" max="4" width="50" style="14" customWidth="1"/>
    <col min="5" max="5" width="21.42578125" style="14" customWidth="1"/>
    <col min="6" max="6" width="36.85546875" style="14" customWidth="1"/>
    <col min="7" max="10" width="9.140625" style="14" customWidth="1"/>
    <col min="11" max="13" width="0" style="14" hidden="1" customWidth="1"/>
    <col min="14" max="14" width="9.140625" style="14" customWidth="1"/>
    <col min="15" max="16384" width="9.140625" style="14" hidden="1"/>
  </cols>
  <sheetData>
    <row r="1" spans="1:6" ht="26.25" customHeight="1" x14ac:dyDescent="0.2">
      <c r="A1" s="177" t="s">
        <v>109</v>
      </c>
      <c r="B1" s="177"/>
      <c r="C1" s="177"/>
      <c r="D1" s="177"/>
      <c r="E1" s="177"/>
      <c r="F1" s="22"/>
    </row>
    <row r="2" spans="1:6" ht="21" customHeight="1" x14ac:dyDescent="0.2">
      <c r="A2" s="2" t="s">
        <v>52</v>
      </c>
      <c r="B2" s="182" t="str">
        <f>'Summary and sign-off'!B2:F2</f>
        <v>Guardians of New Zealand Superannuation</v>
      </c>
      <c r="C2" s="182"/>
      <c r="D2" s="182"/>
      <c r="E2" s="182"/>
      <c r="F2" s="22"/>
    </row>
    <row r="3" spans="1:6" ht="21" customHeight="1" x14ac:dyDescent="0.2">
      <c r="A3" s="2" t="s">
        <v>110</v>
      </c>
      <c r="B3" s="182" t="str">
        <f>'Summary and sign-off'!B3:F3</f>
        <v>Matt Whineray</v>
      </c>
      <c r="C3" s="182"/>
      <c r="D3" s="182"/>
      <c r="E3" s="182"/>
      <c r="F3" s="22"/>
    </row>
    <row r="4" spans="1:6" ht="21" customHeight="1" x14ac:dyDescent="0.2">
      <c r="A4" s="2" t="s">
        <v>111</v>
      </c>
      <c r="B4" s="182" t="str">
        <f>'Summary and sign-off'!B4:F4</f>
        <v>1 July 2021</v>
      </c>
      <c r="C4" s="182"/>
      <c r="D4" s="182"/>
      <c r="E4" s="182"/>
      <c r="F4" s="22"/>
    </row>
    <row r="5" spans="1:6" ht="21" customHeight="1" x14ac:dyDescent="0.2">
      <c r="A5" s="2" t="s">
        <v>112</v>
      </c>
      <c r="B5" s="182" t="str">
        <f>'Summary and sign-off'!B5:F5</f>
        <v>30 June 2022</v>
      </c>
      <c r="C5" s="182"/>
      <c r="D5" s="182"/>
      <c r="E5" s="182"/>
      <c r="F5" s="22"/>
    </row>
    <row r="6" spans="1:6" ht="21" customHeight="1" x14ac:dyDescent="0.2">
      <c r="A6" s="2" t="s">
        <v>113</v>
      </c>
      <c r="B6" s="175" t="s">
        <v>81</v>
      </c>
      <c r="C6" s="175"/>
      <c r="D6" s="175"/>
      <c r="E6" s="175"/>
      <c r="F6" s="32"/>
    </row>
    <row r="7" spans="1:6" ht="21" customHeight="1" x14ac:dyDescent="0.2">
      <c r="A7" s="2" t="s">
        <v>56</v>
      </c>
      <c r="B7" s="175" t="s">
        <v>83</v>
      </c>
      <c r="C7" s="175"/>
      <c r="D7" s="175"/>
      <c r="E7" s="175"/>
      <c r="F7" s="32"/>
    </row>
    <row r="8" spans="1:6" ht="35.25" customHeight="1" x14ac:dyDescent="0.2">
      <c r="A8" s="186" t="s">
        <v>147</v>
      </c>
      <c r="B8" s="186"/>
      <c r="C8" s="193"/>
      <c r="D8" s="193"/>
      <c r="E8" s="193"/>
      <c r="F8" s="22"/>
    </row>
    <row r="9" spans="1:6" ht="35.25" customHeight="1" x14ac:dyDescent="0.2">
      <c r="A9" s="194" t="s">
        <v>148</v>
      </c>
      <c r="B9" s="195"/>
      <c r="C9" s="195"/>
      <c r="D9" s="195"/>
      <c r="E9" s="195"/>
      <c r="F9" s="22"/>
    </row>
    <row r="10" spans="1:6" ht="27" customHeight="1" x14ac:dyDescent="0.2">
      <c r="A10" s="33" t="s">
        <v>117</v>
      </c>
      <c r="B10" s="33" t="s">
        <v>62</v>
      </c>
      <c r="C10" s="33" t="s">
        <v>149</v>
      </c>
      <c r="D10" s="33" t="s">
        <v>150</v>
      </c>
      <c r="E10" s="33" t="s">
        <v>121</v>
      </c>
      <c r="F10" s="34"/>
    </row>
    <row r="11" spans="1:6" s="82" customFormat="1" x14ac:dyDescent="0.2">
      <c r="A11" s="166"/>
      <c r="B11" s="162"/>
      <c r="C11" s="167"/>
      <c r="D11" s="167"/>
      <c r="E11" s="168"/>
      <c r="F11" s="1"/>
    </row>
    <row r="12" spans="1:6" s="82" customFormat="1" x14ac:dyDescent="0.2">
      <c r="A12" s="161">
        <v>44378</v>
      </c>
      <c r="B12" s="162">
        <v>70</v>
      </c>
      <c r="C12" s="167" t="s">
        <v>208</v>
      </c>
      <c r="D12" s="169" t="s">
        <v>174</v>
      </c>
      <c r="E12" s="168" t="s">
        <v>203</v>
      </c>
      <c r="F12" s="1"/>
    </row>
    <row r="13" spans="1:6" s="82" customFormat="1" x14ac:dyDescent="0.2">
      <c r="A13" s="161">
        <v>44459</v>
      </c>
      <c r="B13" s="162">
        <v>2000</v>
      </c>
      <c r="C13" s="167" t="s">
        <v>209</v>
      </c>
      <c r="D13" s="169" t="s">
        <v>173</v>
      </c>
      <c r="E13" s="168" t="s">
        <v>203</v>
      </c>
      <c r="F13" s="1"/>
    </row>
    <row r="14" spans="1:6" s="82" customFormat="1" x14ac:dyDescent="0.2">
      <c r="A14" s="161">
        <v>44677</v>
      </c>
      <c r="B14" s="162">
        <v>2000</v>
      </c>
      <c r="C14" s="167" t="s">
        <v>209</v>
      </c>
      <c r="D14" s="169" t="s">
        <v>173</v>
      </c>
      <c r="E14" s="168" t="s">
        <v>203</v>
      </c>
      <c r="F14" s="1"/>
    </row>
    <row r="15" spans="1:6" s="82" customFormat="1" x14ac:dyDescent="0.2">
      <c r="A15" s="161">
        <v>44382</v>
      </c>
      <c r="B15" s="162">
        <v>48.81</v>
      </c>
      <c r="C15" s="167" t="s">
        <v>210</v>
      </c>
      <c r="D15" s="167" t="s">
        <v>211</v>
      </c>
      <c r="E15" s="168" t="s">
        <v>203</v>
      </c>
      <c r="F15" s="1"/>
    </row>
    <row r="16" spans="1:6" s="82" customFormat="1" x14ac:dyDescent="0.2">
      <c r="A16" s="161">
        <v>44413</v>
      </c>
      <c r="B16" s="162">
        <v>47.49</v>
      </c>
      <c r="C16" s="167" t="s">
        <v>210</v>
      </c>
      <c r="D16" s="167" t="s">
        <v>211</v>
      </c>
      <c r="E16" s="168" t="s">
        <v>203</v>
      </c>
      <c r="F16" s="1"/>
    </row>
    <row r="17" spans="1:6" s="82" customFormat="1" x14ac:dyDescent="0.2">
      <c r="A17" s="161">
        <v>44444</v>
      </c>
      <c r="B17" s="162">
        <v>49.21</v>
      </c>
      <c r="C17" s="167" t="s">
        <v>210</v>
      </c>
      <c r="D17" s="167" t="s">
        <v>211</v>
      </c>
      <c r="E17" s="168" t="s">
        <v>203</v>
      </c>
      <c r="F17" s="1"/>
    </row>
    <row r="18" spans="1:6" s="82" customFormat="1" x14ac:dyDescent="0.2">
      <c r="A18" s="161">
        <v>44474</v>
      </c>
      <c r="B18" s="162">
        <v>47.61</v>
      </c>
      <c r="C18" s="167" t="s">
        <v>210</v>
      </c>
      <c r="D18" s="167" t="s">
        <v>211</v>
      </c>
      <c r="E18" s="168" t="s">
        <v>203</v>
      </c>
      <c r="F18" s="1"/>
    </row>
    <row r="19" spans="1:6" s="82" customFormat="1" x14ac:dyDescent="0.2">
      <c r="A19" s="161">
        <v>44505</v>
      </c>
      <c r="B19" s="162">
        <v>47.25</v>
      </c>
      <c r="C19" s="167" t="s">
        <v>210</v>
      </c>
      <c r="D19" s="167" t="s">
        <v>211</v>
      </c>
      <c r="E19" s="168" t="s">
        <v>203</v>
      </c>
      <c r="F19" s="1"/>
    </row>
    <row r="20" spans="1:6" s="82" customFormat="1" x14ac:dyDescent="0.2">
      <c r="A20" s="161">
        <v>44535</v>
      </c>
      <c r="B20" s="162">
        <v>47.52</v>
      </c>
      <c r="C20" s="167" t="s">
        <v>210</v>
      </c>
      <c r="D20" s="167" t="s">
        <v>211</v>
      </c>
      <c r="E20" s="168" t="s">
        <v>203</v>
      </c>
      <c r="F20" s="1"/>
    </row>
    <row r="21" spans="1:6" s="82" customFormat="1" x14ac:dyDescent="0.2">
      <c r="A21" s="161">
        <v>44566</v>
      </c>
      <c r="B21" s="162">
        <v>47.15</v>
      </c>
      <c r="C21" s="167" t="s">
        <v>210</v>
      </c>
      <c r="D21" s="167" t="s">
        <v>211</v>
      </c>
      <c r="E21" s="168" t="s">
        <v>203</v>
      </c>
      <c r="F21" s="1"/>
    </row>
    <row r="22" spans="1:6" s="82" customFormat="1" x14ac:dyDescent="0.2">
      <c r="A22" s="161">
        <v>44597</v>
      </c>
      <c r="B22" s="162">
        <v>48.68</v>
      </c>
      <c r="C22" s="167" t="s">
        <v>210</v>
      </c>
      <c r="D22" s="167" t="s">
        <v>211</v>
      </c>
      <c r="E22" s="168" t="s">
        <v>203</v>
      </c>
      <c r="F22" s="1"/>
    </row>
    <row r="23" spans="1:6" s="82" customFormat="1" x14ac:dyDescent="0.2">
      <c r="A23" s="161">
        <v>44625</v>
      </c>
      <c r="B23" s="162">
        <v>50.31</v>
      </c>
      <c r="C23" s="167" t="s">
        <v>210</v>
      </c>
      <c r="D23" s="167" t="s">
        <v>211</v>
      </c>
      <c r="E23" s="168" t="s">
        <v>203</v>
      </c>
      <c r="F23" s="1"/>
    </row>
    <row r="24" spans="1:6" s="82" customFormat="1" x14ac:dyDescent="0.2">
      <c r="A24" s="161">
        <v>44656</v>
      </c>
      <c r="B24" s="162">
        <v>50.85</v>
      </c>
      <c r="C24" s="167" t="s">
        <v>210</v>
      </c>
      <c r="D24" s="167" t="s">
        <v>211</v>
      </c>
      <c r="E24" s="168" t="s">
        <v>203</v>
      </c>
      <c r="F24" s="1"/>
    </row>
    <row r="25" spans="1:6" s="82" customFormat="1" x14ac:dyDescent="0.2">
      <c r="A25" s="161">
        <v>44686</v>
      </c>
      <c r="B25" s="162">
        <v>50.34</v>
      </c>
      <c r="C25" s="167" t="s">
        <v>210</v>
      </c>
      <c r="D25" s="167" t="s">
        <v>211</v>
      </c>
      <c r="E25" s="168" t="s">
        <v>203</v>
      </c>
      <c r="F25" s="1"/>
    </row>
    <row r="26" spans="1:6" s="82" customFormat="1" x14ac:dyDescent="0.2">
      <c r="A26" s="161"/>
      <c r="B26" s="162"/>
      <c r="C26" s="167"/>
      <c r="D26" s="167"/>
      <c r="E26" s="168"/>
      <c r="F26" s="1"/>
    </row>
    <row r="27" spans="1:6" s="82" customFormat="1" x14ac:dyDescent="0.2">
      <c r="A27" s="161"/>
      <c r="B27" s="162"/>
      <c r="C27" s="167"/>
      <c r="D27" s="167"/>
      <c r="E27" s="168"/>
      <c r="F27" s="1"/>
    </row>
    <row r="28" spans="1:6" s="82" customFormat="1" x14ac:dyDescent="0.2">
      <c r="A28" s="161"/>
      <c r="B28" s="162"/>
      <c r="C28" s="167"/>
      <c r="D28" s="167"/>
      <c r="E28" s="168"/>
      <c r="F28" s="1"/>
    </row>
    <row r="29" spans="1:6" s="82" customFormat="1" x14ac:dyDescent="0.2">
      <c r="A29" s="161"/>
      <c r="B29" s="162"/>
      <c r="C29" s="167"/>
      <c r="D29" s="167"/>
      <c r="E29" s="168"/>
      <c r="F29" s="1"/>
    </row>
    <row r="30" spans="1:6" s="82" customFormat="1" x14ac:dyDescent="0.2">
      <c r="A30" s="166"/>
      <c r="B30" s="162"/>
      <c r="C30" s="167"/>
      <c r="D30" s="167"/>
      <c r="E30" s="168"/>
      <c r="F30" s="1"/>
    </row>
    <row r="31" spans="1:6" s="82" customFormat="1" x14ac:dyDescent="0.2">
      <c r="A31" s="166"/>
      <c r="B31" s="162"/>
      <c r="C31" s="167"/>
      <c r="D31" s="167"/>
      <c r="E31" s="168"/>
      <c r="F31" s="1"/>
    </row>
    <row r="32" spans="1:6" s="82" customFormat="1" x14ac:dyDescent="0.2">
      <c r="A32" s="166"/>
      <c r="B32" s="162"/>
      <c r="C32" s="167"/>
      <c r="D32" s="167"/>
      <c r="E32" s="168"/>
      <c r="F32" s="1"/>
    </row>
    <row r="33" spans="1:6" ht="34.5" customHeight="1" x14ac:dyDescent="0.2">
      <c r="A33" s="83" t="s">
        <v>151</v>
      </c>
      <c r="B33" s="92">
        <f>SUM(B11:B32)</f>
        <v>4605.2200000000012</v>
      </c>
      <c r="C33" s="101" t="str">
        <f>IF(SUBTOTAL(3,B11:B32)=SUBTOTAL(103,B11:B32),'Summary and sign-off'!$A$48,'Summary and sign-off'!$A$49)</f>
        <v>Check - there are no hidden rows with data</v>
      </c>
      <c r="D33" s="183" t="str">
        <f>IF('Summary and sign-off'!F59='Summary and sign-off'!F54,'Summary and sign-off'!A51,'Summary and sign-off'!A50)</f>
        <v>Check - each entry provides sufficient information</v>
      </c>
      <c r="E33" s="183"/>
      <c r="F33" s="35"/>
    </row>
    <row r="34" spans="1:6" ht="14.1" customHeight="1" x14ac:dyDescent="0.2">
      <c r="A34" s="36"/>
      <c r="B34" s="25"/>
      <c r="C34" s="18"/>
      <c r="D34" s="18"/>
      <c r="E34" s="18"/>
      <c r="F34" s="22"/>
    </row>
    <row r="35" spans="1:6" x14ac:dyDescent="0.2">
      <c r="A35" s="19" t="s">
        <v>152</v>
      </c>
      <c r="B35" s="18"/>
      <c r="C35" s="18"/>
      <c r="D35" s="18"/>
      <c r="E35" s="18"/>
      <c r="F35" s="22"/>
    </row>
    <row r="36" spans="1:6" ht="12.6" customHeight="1" x14ac:dyDescent="0.2">
      <c r="A36" s="21" t="s">
        <v>131</v>
      </c>
      <c r="B36" s="18"/>
      <c r="C36" s="18"/>
      <c r="D36" s="18"/>
      <c r="E36" s="18"/>
      <c r="F36" s="22"/>
    </row>
    <row r="37" spans="1:6" x14ac:dyDescent="0.2">
      <c r="A37" s="21" t="s">
        <v>79</v>
      </c>
      <c r="B37" s="23"/>
      <c r="C37" s="24"/>
      <c r="D37" s="24"/>
      <c r="E37" s="24"/>
      <c r="F37" s="25"/>
    </row>
    <row r="38" spans="1:6" x14ac:dyDescent="0.2">
      <c r="A38" s="29" t="s">
        <v>145</v>
      </c>
      <c r="B38" s="30"/>
      <c r="C38" s="25"/>
      <c r="D38" s="25"/>
      <c r="E38" s="25"/>
      <c r="F38" s="25"/>
    </row>
    <row r="39" spans="1:6" ht="12.75" customHeight="1" x14ac:dyDescent="0.2">
      <c r="A39" s="29" t="s">
        <v>146</v>
      </c>
      <c r="B39" s="37"/>
      <c r="C39" s="31"/>
      <c r="D39" s="31"/>
      <c r="E39" s="31"/>
      <c r="F39" s="31"/>
    </row>
    <row r="40" spans="1:6" x14ac:dyDescent="0.2">
      <c r="A40" s="36"/>
      <c r="B40" s="38"/>
      <c r="C40" s="18"/>
      <c r="D40" s="18"/>
      <c r="E40" s="18"/>
      <c r="F40" s="36"/>
    </row>
    <row r="41" spans="1:6" x14ac:dyDescent="0.2">
      <c r="A41" s="18"/>
      <c r="B41" s="18"/>
      <c r="C41" s="18"/>
      <c r="D41" s="18"/>
      <c r="E41" s="36"/>
    </row>
    <row r="42" spans="1:6" ht="12.75" customHeight="1" x14ac:dyDescent="0.2"/>
    <row r="43" spans="1:6" x14ac:dyDescent="0.2">
      <c r="A43" s="39"/>
      <c r="B43" s="39"/>
      <c r="C43" s="39"/>
      <c r="D43" s="39"/>
      <c r="E43" s="39"/>
      <c r="F43" s="22"/>
    </row>
    <row r="44" spans="1:6" x14ac:dyDescent="0.2">
      <c r="A44" s="39"/>
      <c r="B44" s="39"/>
      <c r="C44" s="39"/>
      <c r="D44" s="39"/>
      <c r="E44" s="39"/>
      <c r="F44" s="22"/>
    </row>
    <row r="45" spans="1:6" x14ac:dyDescent="0.2">
      <c r="A45" s="39"/>
      <c r="B45" s="39"/>
      <c r="C45" s="39"/>
      <c r="D45" s="39"/>
      <c r="E45" s="39"/>
      <c r="F45" s="22"/>
    </row>
    <row r="46" spans="1:6" x14ac:dyDescent="0.2">
      <c r="A46" s="39"/>
      <c r="B46" s="39"/>
      <c r="C46" s="39"/>
      <c r="D46" s="39"/>
      <c r="E46" s="39"/>
      <c r="F46" s="22"/>
    </row>
    <row r="47" spans="1:6" x14ac:dyDescent="0.2">
      <c r="A47" s="39"/>
      <c r="B47" s="39"/>
      <c r="C47" s="39"/>
      <c r="D47" s="39"/>
      <c r="E47" s="39"/>
      <c r="F47" s="22"/>
    </row>
  </sheetData>
  <sheetProtection sheet="1" formatCells="0" insertRows="0" deleteRows="0"/>
  <mergeCells count="10">
    <mergeCell ref="D33:E3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21 A22 A23 A24 A25 A26 A27 A28 A29 A30 A31"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8"/>
  <sheetViews>
    <sheetView zoomScale="85" zoomScaleNormal="85" workbookViewId="0">
      <selection activeCell="B7" sqref="B7:F7"/>
    </sheetView>
  </sheetViews>
  <sheetFormatPr defaultColWidth="0" defaultRowHeight="12.75" zeroHeight="1" x14ac:dyDescent="0.2"/>
  <cols>
    <col min="1" max="1" width="35.7109375" style="14" customWidth="1"/>
    <col min="2" max="2" width="46.85546875" style="14" customWidth="1"/>
    <col min="3" max="3" width="22.140625" style="14" customWidth="1"/>
    <col min="4" max="4" width="25.42578125" style="14" customWidth="1"/>
    <col min="5" max="6" width="35.7109375" style="14" customWidth="1"/>
    <col min="7" max="7" width="38" style="14" customWidth="1"/>
    <col min="8" max="10" width="9.140625" style="14" hidden="1" customWidth="1"/>
    <col min="11" max="15" width="0" style="14" hidden="1" customWidth="1"/>
    <col min="16" max="16384" width="0" style="14" hidden="1"/>
  </cols>
  <sheetData>
    <row r="1" spans="1:6" ht="26.25" customHeight="1" x14ac:dyDescent="0.2">
      <c r="A1" s="177" t="s">
        <v>153</v>
      </c>
      <c r="B1" s="177"/>
      <c r="C1" s="177"/>
      <c r="D1" s="177"/>
      <c r="E1" s="177"/>
      <c r="F1" s="177"/>
    </row>
    <row r="2" spans="1:6" ht="21" customHeight="1" x14ac:dyDescent="0.2">
      <c r="A2" s="2" t="s">
        <v>52</v>
      </c>
      <c r="B2" s="182" t="str">
        <f>'Summary and sign-off'!B2:F2</f>
        <v>Guardians of New Zealand Superannuation</v>
      </c>
      <c r="C2" s="182"/>
      <c r="D2" s="182"/>
      <c r="E2" s="182"/>
      <c r="F2" s="182"/>
    </row>
    <row r="3" spans="1:6" ht="21" customHeight="1" x14ac:dyDescent="0.2">
      <c r="A3" s="2" t="s">
        <v>110</v>
      </c>
      <c r="B3" s="182" t="str">
        <f>'Summary and sign-off'!B3:F3</f>
        <v>Matt Whineray</v>
      </c>
      <c r="C3" s="182"/>
      <c r="D3" s="182"/>
      <c r="E3" s="182"/>
      <c r="F3" s="182"/>
    </row>
    <row r="4" spans="1:6" ht="21" customHeight="1" x14ac:dyDescent="0.2">
      <c r="A4" s="2" t="s">
        <v>111</v>
      </c>
      <c r="B4" s="182" t="str">
        <f>'Summary and sign-off'!B4:F4</f>
        <v>1 July 2021</v>
      </c>
      <c r="C4" s="182"/>
      <c r="D4" s="182"/>
      <c r="E4" s="182"/>
      <c r="F4" s="182"/>
    </row>
    <row r="5" spans="1:6" ht="21" customHeight="1" x14ac:dyDescent="0.2">
      <c r="A5" s="2" t="s">
        <v>112</v>
      </c>
      <c r="B5" s="182" t="str">
        <f>'Summary and sign-off'!B5:F5</f>
        <v>30 June 2022</v>
      </c>
      <c r="C5" s="182"/>
      <c r="D5" s="182"/>
      <c r="E5" s="182"/>
      <c r="F5" s="182"/>
    </row>
    <row r="6" spans="1:6" ht="21" customHeight="1" x14ac:dyDescent="0.2">
      <c r="A6" s="2" t="s">
        <v>154</v>
      </c>
      <c r="B6" s="175"/>
      <c r="C6" s="175"/>
      <c r="D6" s="175"/>
      <c r="E6" s="175"/>
      <c r="F6" s="175"/>
    </row>
    <row r="7" spans="1:6" ht="21" customHeight="1" x14ac:dyDescent="0.2">
      <c r="A7" s="2" t="s">
        <v>56</v>
      </c>
      <c r="B7" s="175" t="s">
        <v>83</v>
      </c>
      <c r="C7" s="175"/>
      <c r="D7" s="175"/>
      <c r="E7" s="175"/>
      <c r="F7" s="175"/>
    </row>
    <row r="8" spans="1:6" ht="36" customHeight="1" x14ac:dyDescent="0.2">
      <c r="A8" s="186" t="s">
        <v>155</v>
      </c>
      <c r="B8" s="186"/>
      <c r="C8" s="186"/>
      <c r="D8" s="186"/>
      <c r="E8" s="186"/>
      <c r="F8" s="186"/>
    </row>
    <row r="9" spans="1:6" ht="36" customHeight="1" x14ac:dyDescent="0.2">
      <c r="A9" s="194" t="s">
        <v>156</v>
      </c>
      <c r="B9" s="195"/>
      <c r="C9" s="195"/>
      <c r="D9" s="195"/>
      <c r="E9" s="195"/>
      <c r="F9" s="195"/>
    </row>
    <row r="10" spans="1:6" ht="39" customHeight="1" x14ac:dyDescent="0.2">
      <c r="A10" s="33" t="s">
        <v>117</v>
      </c>
      <c r="B10" s="145" t="s">
        <v>157</v>
      </c>
      <c r="C10" s="145" t="s">
        <v>158</v>
      </c>
      <c r="D10" s="145" t="s">
        <v>159</v>
      </c>
      <c r="E10" s="145" t="s">
        <v>160</v>
      </c>
      <c r="F10" s="145" t="s">
        <v>161</v>
      </c>
    </row>
    <row r="11" spans="1:6" s="82" customFormat="1" hidden="1" x14ac:dyDescent="0.2">
      <c r="A11" s="128"/>
      <c r="B11" s="132"/>
      <c r="C11" s="134"/>
      <c r="D11" s="132"/>
      <c r="E11" s="135"/>
      <c r="F11" s="133"/>
    </row>
    <row r="12" spans="1:6" s="82" customFormat="1" x14ac:dyDescent="0.2">
      <c r="A12" s="160" t="s">
        <v>24</v>
      </c>
      <c r="B12" s="156"/>
      <c r="C12" s="157"/>
      <c r="D12" s="156"/>
      <c r="E12" s="158"/>
      <c r="F12" s="159"/>
    </row>
    <row r="13" spans="1:6" s="82" customFormat="1" x14ac:dyDescent="0.2">
      <c r="A13" s="161">
        <v>44389</v>
      </c>
      <c r="B13" s="170" t="s">
        <v>195</v>
      </c>
      <c r="C13" s="171" t="s">
        <v>97</v>
      </c>
      <c r="D13" s="170" t="s">
        <v>182</v>
      </c>
      <c r="E13" s="172">
        <v>999</v>
      </c>
      <c r="F13" s="173"/>
    </row>
    <row r="14" spans="1:6" s="82" customFormat="1" x14ac:dyDescent="0.2">
      <c r="A14" s="161">
        <v>44404</v>
      </c>
      <c r="B14" s="170" t="s">
        <v>218</v>
      </c>
      <c r="C14" s="171" t="s">
        <v>97</v>
      </c>
      <c r="D14" s="170" t="s">
        <v>183</v>
      </c>
      <c r="E14" s="172">
        <v>100</v>
      </c>
      <c r="F14" s="173"/>
    </row>
    <row r="15" spans="1:6" s="82" customFormat="1" x14ac:dyDescent="0.2">
      <c r="A15" s="161">
        <v>44412</v>
      </c>
      <c r="B15" s="170" t="s">
        <v>218</v>
      </c>
      <c r="C15" s="171" t="s">
        <v>97</v>
      </c>
      <c r="D15" s="170" t="s">
        <v>184</v>
      </c>
      <c r="E15" s="172">
        <v>50</v>
      </c>
      <c r="F15" s="173"/>
    </row>
    <row r="16" spans="1:6" s="82" customFormat="1" x14ac:dyDescent="0.2">
      <c r="A16" s="161">
        <v>44426</v>
      </c>
      <c r="B16" s="170" t="s">
        <v>218</v>
      </c>
      <c r="C16" s="171" t="s">
        <v>97</v>
      </c>
      <c r="D16" s="170" t="s">
        <v>184</v>
      </c>
      <c r="E16" s="172">
        <v>50</v>
      </c>
      <c r="F16" s="173"/>
    </row>
    <row r="17" spans="1:6" s="82" customFormat="1" x14ac:dyDescent="0.2">
      <c r="A17" s="161">
        <v>44434</v>
      </c>
      <c r="B17" s="170" t="s">
        <v>215</v>
      </c>
      <c r="C17" s="171" t="s">
        <v>97</v>
      </c>
      <c r="D17" s="170" t="s">
        <v>185</v>
      </c>
      <c r="E17" s="172">
        <v>100</v>
      </c>
      <c r="F17" s="173"/>
    </row>
    <row r="18" spans="1:6" s="82" customFormat="1" x14ac:dyDescent="0.2">
      <c r="A18" s="161">
        <v>44435</v>
      </c>
      <c r="B18" s="170" t="s">
        <v>216</v>
      </c>
      <c r="C18" s="171" t="s">
        <v>97</v>
      </c>
      <c r="D18" s="170" t="s">
        <v>186</v>
      </c>
      <c r="E18" s="172">
        <v>100</v>
      </c>
      <c r="F18" s="173"/>
    </row>
    <row r="19" spans="1:6" s="82" customFormat="1" x14ac:dyDescent="0.2">
      <c r="A19" s="161">
        <v>44496</v>
      </c>
      <c r="B19" s="170" t="s">
        <v>215</v>
      </c>
      <c r="C19" s="171" t="s">
        <v>97</v>
      </c>
      <c r="D19" s="170" t="s">
        <v>185</v>
      </c>
      <c r="E19" s="172">
        <v>150</v>
      </c>
      <c r="F19" s="173"/>
    </row>
    <row r="20" spans="1:6" s="82" customFormat="1" x14ac:dyDescent="0.2">
      <c r="A20" s="161">
        <v>44525</v>
      </c>
      <c r="B20" s="170" t="s">
        <v>215</v>
      </c>
      <c r="C20" s="171" t="s">
        <v>97</v>
      </c>
      <c r="D20" s="170" t="s">
        <v>182</v>
      </c>
      <c r="E20" s="172">
        <v>120</v>
      </c>
      <c r="F20" s="173"/>
    </row>
    <row r="21" spans="1:6" s="82" customFormat="1" x14ac:dyDescent="0.2">
      <c r="A21" s="161">
        <v>44537</v>
      </c>
      <c r="B21" s="170" t="s">
        <v>217</v>
      </c>
      <c r="C21" s="171" t="s">
        <v>97</v>
      </c>
      <c r="D21" s="170" t="s">
        <v>187</v>
      </c>
      <c r="E21" s="172">
        <v>100</v>
      </c>
      <c r="F21" s="173"/>
    </row>
    <row r="22" spans="1:6" s="82" customFormat="1" x14ac:dyDescent="0.2">
      <c r="A22" s="161">
        <v>44544</v>
      </c>
      <c r="B22" s="170" t="s">
        <v>218</v>
      </c>
      <c r="C22" s="171" t="s">
        <v>97</v>
      </c>
      <c r="D22" s="170" t="s">
        <v>188</v>
      </c>
      <c r="E22" s="172">
        <v>50</v>
      </c>
      <c r="F22" s="173"/>
    </row>
    <row r="23" spans="1:6" s="82" customFormat="1" x14ac:dyDescent="0.2">
      <c r="A23" s="161">
        <v>44546</v>
      </c>
      <c r="B23" s="170" t="s">
        <v>218</v>
      </c>
      <c r="C23" s="171" t="s">
        <v>97</v>
      </c>
      <c r="D23" s="170" t="s">
        <v>189</v>
      </c>
      <c r="E23" s="172">
        <v>50</v>
      </c>
      <c r="F23" s="173"/>
    </row>
    <row r="24" spans="1:6" s="82" customFormat="1" x14ac:dyDescent="0.2">
      <c r="A24" s="161">
        <v>44613</v>
      </c>
      <c r="B24" s="170" t="s">
        <v>219</v>
      </c>
      <c r="C24" s="171" t="s">
        <v>97</v>
      </c>
      <c r="D24" s="170" t="s">
        <v>192</v>
      </c>
      <c r="E24" s="172">
        <v>50</v>
      </c>
      <c r="F24" s="173"/>
    </row>
    <row r="25" spans="1:6" s="82" customFormat="1" x14ac:dyDescent="0.2">
      <c r="A25" s="161">
        <v>44728</v>
      </c>
      <c r="B25" s="170" t="s">
        <v>216</v>
      </c>
      <c r="C25" s="171" t="s">
        <v>97</v>
      </c>
      <c r="D25" s="170" t="s">
        <v>194</v>
      </c>
      <c r="E25" s="172">
        <v>50</v>
      </c>
      <c r="F25" s="173"/>
    </row>
    <row r="26" spans="1:6" s="82" customFormat="1" x14ac:dyDescent="0.2">
      <c r="A26" s="161">
        <v>44595</v>
      </c>
      <c r="B26" s="170" t="s">
        <v>218</v>
      </c>
      <c r="C26" s="171" t="s">
        <v>96</v>
      </c>
      <c r="D26" s="170" t="s">
        <v>190</v>
      </c>
      <c r="E26" s="172">
        <v>50</v>
      </c>
      <c r="F26" s="173" t="s">
        <v>212</v>
      </c>
    </row>
    <row r="27" spans="1:6" s="82" customFormat="1" x14ac:dyDescent="0.2">
      <c r="A27" s="161">
        <v>44602</v>
      </c>
      <c r="B27" s="170" t="s">
        <v>218</v>
      </c>
      <c r="C27" s="171" t="s">
        <v>96</v>
      </c>
      <c r="D27" s="170" t="s">
        <v>191</v>
      </c>
      <c r="E27" s="172">
        <v>50</v>
      </c>
      <c r="F27" s="173" t="s">
        <v>213</v>
      </c>
    </row>
    <row r="28" spans="1:6" s="82" customFormat="1" ht="25.5" x14ac:dyDescent="0.2">
      <c r="A28" s="161">
        <v>44650</v>
      </c>
      <c r="B28" s="170" t="s">
        <v>220</v>
      </c>
      <c r="C28" s="171" t="s">
        <v>96</v>
      </c>
      <c r="D28" s="170" t="s">
        <v>224</v>
      </c>
      <c r="E28" s="172">
        <v>50</v>
      </c>
      <c r="F28" s="173" t="s">
        <v>225</v>
      </c>
    </row>
    <row r="29" spans="1:6" s="82" customFormat="1" x14ac:dyDescent="0.2">
      <c r="A29" s="161">
        <v>44652</v>
      </c>
      <c r="B29" s="170" t="s">
        <v>218</v>
      </c>
      <c r="C29" s="171" t="s">
        <v>96</v>
      </c>
      <c r="D29" s="170" t="s">
        <v>193</v>
      </c>
      <c r="E29" s="172">
        <v>50</v>
      </c>
      <c r="F29" s="173"/>
    </row>
    <row r="30" spans="1:6" s="82" customFormat="1" x14ac:dyDescent="0.2">
      <c r="A30" s="161">
        <v>44728</v>
      </c>
      <c r="B30" s="170" t="s">
        <v>221</v>
      </c>
      <c r="C30" s="171" t="s">
        <v>96</v>
      </c>
      <c r="D30" s="170" t="s">
        <v>185</v>
      </c>
      <c r="E30" s="172">
        <v>50</v>
      </c>
      <c r="F30" s="173"/>
    </row>
    <row r="31" spans="1:6" s="82" customFormat="1" x14ac:dyDescent="0.2">
      <c r="A31" s="161"/>
      <c r="B31" s="170"/>
      <c r="C31" s="171"/>
      <c r="D31" s="170"/>
      <c r="E31" s="172"/>
      <c r="F31" s="173"/>
    </row>
    <row r="32" spans="1:6" s="82" customFormat="1" x14ac:dyDescent="0.2">
      <c r="A32" s="160" t="s">
        <v>196</v>
      </c>
      <c r="B32" s="156"/>
      <c r="C32" s="157"/>
      <c r="D32" s="156"/>
      <c r="E32" s="158"/>
      <c r="F32" s="159"/>
    </row>
    <row r="33" spans="1:7" s="82" customFormat="1" ht="25.5" x14ac:dyDescent="0.2">
      <c r="A33" s="161">
        <v>44482</v>
      </c>
      <c r="B33" s="170" t="s">
        <v>214</v>
      </c>
      <c r="C33" s="171" t="s">
        <v>96</v>
      </c>
      <c r="D33" s="170" t="s">
        <v>197</v>
      </c>
      <c r="E33" s="172">
        <v>500</v>
      </c>
      <c r="F33" s="173" t="s">
        <v>226</v>
      </c>
    </row>
    <row r="34" spans="1:7" s="82" customFormat="1" x14ac:dyDescent="0.2">
      <c r="A34" s="161"/>
      <c r="B34" s="170"/>
      <c r="C34" s="171"/>
      <c r="D34" s="170"/>
      <c r="E34" s="172"/>
      <c r="F34" s="173"/>
    </row>
    <row r="35" spans="1:7" s="82" customFormat="1" x14ac:dyDescent="0.2">
      <c r="A35" s="161"/>
      <c r="B35" s="170"/>
      <c r="C35" s="171"/>
      <c r="D35" s="170"/>
      <c r="E35" s="172"/>
      <c r="F35" s="173"/>
    </row>
    <row r="36" spans="1:7" s="82" customFormat="1" hidden="1" x14ac:dyDescent="0.2">
      <c r="A36" s="128"/>
      <c r="B36" s="132"/>
      <c r="C36" s="134"/>
      <c r="D36" s="132"/>
      <c r="E36" s="135"/>
      <c r="F36" s="133"/>
    </row>
    <row r="37" spans="1:7" ht="34.5" customHeight="1" x14ac:dyDescent="0.2">
      <c r="A37" s="146" t="s">
        <v>162</v>
      </c>
      <c r="B37" s="147" t="s">
        <v>163</v>
      </c>
      <c r="C37" s="148">
        <f>C38+C39</f>
        <v>19</v>
      </c>
      <c r="D37" s="149" t="str">
        <f>IF(SUBTOTAL(3,C11:C36)=SUBTOTAL(103,C11:C36),'Summary and sign-off'!$A$48,'Summary and sign-off'!$A$49)</f>
        <v>Check - there are no hidden rows with data</v>
      </c>
      <c r="E37" s="183" t="str">
        <f>IF('Summary and sign-off'!F60='Summary and sign-off'!F54,'Summary and sign-off'!A52,'Summary and sign-off'!A50)</f>
        <v>Check - each entry provides sufficient information</v>
      </c>
      <c r="F37" s="183"/>
      <c r="G37" s="82"/>
    </row>
    <row r="38" spans="1:7" ht="25.5" customHeight="1" x14ac:dyDescent="0.25">
      <c r="A38" s="84"/>
      <c r="B38" s="85" t="s">
        <v>96</v>
      </c>
      <c r="C38" s="86">
        <f>COUNTIF(C11:C36,'Summary and sign-off'!A45)</f>
        <v>6</v>
      </c>
      <c r="D38" s="15"/>
      <c r="E38" s="16"/>
      <c r="F38" s="17"/>
    </row>
    <row r="39" spans="1:7" ht="25.5" customHeight="1" x14ac:dyDescent="0.25">
      <c r="A39" s="84"/>
      <c r="B39" s="85" t="s">
        <v>97</v>
      </c>
      <c r="C39" s="86">
        <f>COUNTIF(C11:C36,'Summary and sign-off'!A46)</f>
        <v>13</v>
      </c>
      <c r="D39" s="15"/>
      <c r="E39" s="16"/>
      <c r="F39" s="17"/>
    </row>
    <row r="40" spans="1:7" x14ac:dyDescent="0.2">
      <c r="A40" s="18"/>
      <c r="B40" s="19"/>
      <c r="C40" s="18"/>
      <c r="D40" s="20"/>
      <c r="E40" s="20"/>
      <c r="F40" s="18"/>
    </row>
    <row r="41" spans="1:7" x14ac:dyDescent="0.2">
      <c r="A41" s="19" t="s">
        <v>152</v>
      </c>
      <c r="B41" s="19"/>
      <c r="C41" s="19"/>
      <c r="D41" s="19"/>
      <c r="E41" s="19"/>
      <c r="F41" s="19"/>
    </row>
    <row r="42" spans="1:7" ht="12.6" customHeight="1" x14ac:dyDescent="0.2">
      <c r="A42" s="21" t="s">
        <v>131</v>
      </c>
      <c r="B42" s="18"/>
      <c r="C42" s="18"/>
      <c r="D42" s="18"/>
      <c r="E42" s="18"/>
      <c r="F42" s="22"/>
    </row>
    <row r="43" spans="1:7" x14ac:dyDescent="0.2">
      <c r="A43" s="21" t="s">
        <v>79</v>
      </c>
      <c r="B43" s="23"/>
      <c r="C43" s="24"/>
      <c r="D43" s="24"/>
      <c r="E43" s="24"/>
      <c r="F43" s="25"/>
    </row>
    <row r="44" spans="1:7" x14ac:dyDescent="0.2">
      <c r="A44" s="21" t="s">
        <v>164</v>
      </c>
      <c r="B44" s="26"/>
      <c r="C44" s="26"/>
      <c r="D44" s="26"/>
      <c r="E44" s="26"/>
      <c r="F44" s="26"/>
    </row>
    <row r="45" spans="1:7" ht="12.75" customHeight="1" x14ac:dyDescent="0.2">
      <c r="A45" s="21" t="s">
        <v>165</v>
      </c>
      <c r="B45" s="18"/>
      <c r="C45" s="18"/>
      <c r="D45" s="18"/>
      <c r="E45" s="18"/>
      <c r="F45" s="18"/>
    </row>
    <row r="46" spans="1:7" ht="12.95" customHeight="1" x14ac:dyDescent="0.2">
      <c r="A46" s="27" t="s">
        <v>166</v>
      </c>
      <c r="B46" s="28"/>
      <c r="C46" s="28"/>
      <c r="D46" s="28"/>
      <c r="E46" s="28"/>
      <c r="F46" s="28"/>
    </row>
    <row r="47" spans="1:7" x14ac:dyDescent="0.2">
      <c r="A47" s="29" t="s">
        <v>167</v>
      </c>
      <c r="B47" s="30"/>
      <c r="C47" s="25"/>
      <c r="D47" s="25"/>
      <c r="E47" s="25"/>
      <c r="F47" s="25"/>
    </row>
    <row r="48" spans="1:7" ht="12.75" customHeight="1" x14ac:dyDescent="0.2">
      <c r="A48" s="29" t="s">
        <v>146</v>
      </c>
      <c r="B48" s="21"/>
      <c r="C48" s="31"/>
      <c r="D48" s="31"/>
      <c r="E48" s="31"/>
      <c r="F48" s="31"/>
    </row>
    <row r="49" spans="1:6" ht="12.75" customHeight="1" x14ac:dyDescent="0.2">
      <c r="A49" s="21"/>
      <c r="B49" s="21"/>
      <c r="C49" s="31"/>
      <c r="D49" s="31"/>
      <c r="E49" s="31"/>
      <c r="F49" s="31"/>
    </row>
    <row r="50" spans="1:6" ht="12.75" hidden="1" customHeight="1" x14ac:dyDescent="0.2">
      <c r="A50" s="21"/>
      <c r="B50" s="21"/>
      <c r="C50" s="31"/>
      <c r="D50" s="31"/>
      <c r="E50" s="31"/>
      <c r="F50" s="31"/>
    </row>
    <row r="51" spans="1:6" hidden="1" x14ac:dyDescent="0.2"/>
    <row r="52" spans="1:6" hidden="1" x14ac:dyDescent="0.2"/>
    <row r="53" spans="1:6" hidden="1" x14ac:dyDescent="0.2">
      <c r="A53" s="19"/>
      <c r="B53" s="19"/>
      <c r="C53" s="19"/>
      <c r="D53" s="19"/>
      <c r="E53" s="19"/>
      <c r="F53" s="19"/>
    </row>
    <row r="54" spans="1:6" hidden="1" x14ac:dyDescent="0.2">
      <c r="A54" s="19"/>
      <c r="B54" s="19"/>
      <c r="C54" s="19"/>
      <c r="D54" s="19"/>
      <c r="E54" s="19"/>
      <c r="F54" s="19"/>
    </row>
    <row r="55" spans="1:6" hidden="1" x14ac:dyDescent="0.2">
      <c r="A55" s="19"/>
      <c r="B55" s="19"/>
      <c r="C55" s="19"/>
      <c r="D55" s="19"/>
      <c r="E55" s="19"/>
      <c r="F55" s="19"/>
    </row>
    <row r="56" spans="1:6" hidden="1" x14ac:dyDescent="0.2">
      <c r="A56" s="19"/>
      <c r="B56" s="19"/>
      <c r="C56" s="19"/>
      <c r="D56" s="19"/>
      <c r="E56" s="19"/>
      <c r="F56" s="19"/>
    </row>
    <row r="57" spans="1:6" hidden="1" x14ac:dyDescent="0.2">
      <c r="A57" s="19"/>
      <c r="B57" s="19"/>
      <c r="C57" s="19"/>
      <c r="D57" s="19"/>
      <c r="E57" s="19"/>
      <c r="F57" s="19"/>
    </row>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sheetData>
  <sheetProtection sheet="1" formatCells="0" insertRows="0" deleteRows="0"/>
  <dataConsolidate/>
  <mergeCells count="10">
    <mergeCell ref="E37:F3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3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7 A28:A3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C11:C27 C28:C36</xm:sqref>
        </x14:dataValidation>
        <x14:dataValidation type="list" errorStyle="information" operator="greaterThan" allowBlank="1" showInputMessage="1" prompt="Provide specific $ value if possible" xr:uid="{00000000-0002-0000-0500-000003000000}">
          <x14:formula1>
            <xm:f>'Summary and sign-off'!$A$39:$A$44</xm:f>
          </x14:formula1>
          <xm:sqref>E11:E27 E28:E36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James Barnett</cp:lastModifiedBy>
  <cp:revision/>
  <dcterms:created xsi:type="dcterms:W3CDTF">2010-10-17T20:59:02Z</dcterms:created>
  <dcterms:modified xsi:type="dcterms:W3CDTF">2022-07-28T21:36:57Z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eDOCS AutoSave">
    <vt:lpwstr>20220729092953228</vt:lpwstr>
  </property>
</Properties>
</file>