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cb29akl\Desktop\"/>
    </mc:Choice>
  </mc:AlternateContent>
  <bookViews>
    <workbookView xWindow="0" yWindow="0" windowWidth="22560" windowHeight="10845" tabRatio="819"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_FilterDatabase" localSheetId="2" hidden="1">Travel!#REF!</definedName>
    <definedName name="_xlnm.Print_Area" localSheetId="4">'All other expenses'!$A$1:$E$41</definedName>
    <definedName name="_xlnm.Print_Area" localSheetId="5">'Gifts and benefits'!$A$1:$F$80</definedName>
    <definedName name="_xlnm.Print_Area" localSheetId="0">'Guidance for agencies'!$A$1:$A$58</definedName>
    <definedName name="_xlnm.Print_Area" localSheetId="3">Hospitality!$A$1:$E$31</definedName>
    <definedName name="_xlnm.Print_Area" localSheetId="1">'Summary and sign-off'!$A$1:$F$23</definedName>
    <definedName name="_xlnm.Print_Area" localSheetId="2">Travel!$A$1:$E$203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8" i="1" l="1"/>
  <c r="B12" i="3" l="1"/>
  <c r="D69" i="4" l="1"/>
  <c r="C35" i="3"/>
  <c r="C24" i="2"/>
  <c r="C163" i="1"/>
  <c r="C192" i="1"/>
  <c r="C84" i="1"/>
  <c r="B6" i="13" l="1"/>
  <c r="E60" i="13"/>
  <c r="C60" i="13"/>
  <c r="C71" i="4"/>
  <c r="C70" i="4"/>
  <c r="B60" i="13" l="1"/>
  <c r="B59" i="13"/>
  <c r="D59" i="13"/>
  <c r="B58" i="13"/>
  <c r="D58" i="13"/>
  <c r="D57" i="13"/>
  <c r="B57" i="13"/>
  <c r="D56" i="13"/>
  <c r="B56" i="13"/>
  <c r="D55" i="13"/>
  <c r="B55" i="13"/>
  <c r="B2" i="4"/>
  <c r="B3" i="4"/>
  <c r="B2" i="3"/>
  <c r="B3" i="3"/>
  <c r="B2" i="2"/>
  <c r="B3" i="2"/>
  <c r="B2" i="1"/>
  <c r="B3" i="1"/>
  <c r="F58" i="13" l="1"/>
  <c r="D24" i="2" s="1"/>
  <c r="F60" i="13"/>
  <c r="E69" i="4" s="1"/>
  <c r="F59" i="13"/>
  <c r="D35" i="3" s="1"/>
  <c r="F57" i="13"/>
  <c r="D192" i="1" s="1"/>
  <c r="F56" i="13"/>
  <c r="D163" i="1" s="1"/>
  <c r="F55" i="13"/>
  <c r="D84" i="1" s="1"/>
  <c r="C13" i="13"/>
  <c r="C12" i="13"/>
  <c r="C11" i="13"/>
  <c r="C16" i="13" l="1"/>
  <c r="C17" i="13"/>
  <c r="B5" i="4" l="1"/>
  <c r="B4" i="4"/>
  <c r="B5" i="3"/>
  <c r="B4" i="3"/>
  <c r="B5" i="2"/>
  <c r="B4" i="2"/>
  <c r="B5" i="1"/>
  <c r="B4" i="1"/>
  <c r="C15" i="13" l="1"/>
  <c r="F12" i="13" l="1"/>
  <c r="C69" i="4"/>
  <c r="F11" i="13" s="1"/>
  <c r="F13" i="13" l="1"/>
  <c r="B192" i="1"/>
  <c r="B17" i="13" s="1"/>
  <c r="B163" i="1"/>
  <c r="B16" i="13" s="1"/>
  <c r="B84" i="1"/>
  <c r="B15" i="13" s="1"/>
  <c r="B35" i="3" l="1"/>
  <c r="B24" i="2"/>
  <c r="B12" i="13" s="1"/>
  <c r="B13" i="13" l="1"/>
  <c r="B11" i="13"/>
  <c r="B194"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87" authorId="0" shapeId="0">
      <text>
        <r>
          <rPr>
            <sz val="9"/>
            <color indexed="81"/>
            <rFont val="Tahoma"/>
            <family val="2"/>
          </rPr>
          <t xml:space="preserve">
Insert additional rows as needed:
- 'right click' on a row number (left of screen)
- select 'Insert' (this will insert a row above it)
</t>
        </r>
      </text>
    </comment>
    <comment ref="A166"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<sst xmlns="http://schemas.openxmlformats.org/spreadsheetml/2006/main" count="843" uniqueCount="307">
  <si>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</si>
  <si>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</si>
  <si>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</si>
  <si>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</si>
  <si>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</si>
  <si>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</si>
  <si>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</si>
  <si>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</si>
  <si>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</si>
  <si>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</si>
  <si>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</si>
  <si>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</si>
  <si>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</si>
  <si>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</si>
  <si>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</si>
  <si>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</si>
  <si>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</si>
  <si>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</si>
  <si>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</si>
  <si>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</si>
  <si>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</si>
  <si>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</si>
  <si>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</si>
  <si>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</si>
  <si>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</si>
  <si>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</si>
  <si>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</si>
  <si>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</si>
  <si>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</si>
  <si>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</si>
  <si>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</si>
  <si>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</si>
  <si>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</si>
  <si>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</si>
  <si>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</si>
  <si>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</si>
  <si>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</si>
  <si>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</si>
  <si>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</si>
  <si>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</si>
  <si>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</si>
  <si>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</si>
  <si>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</si>
  <si>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</si>
  <si>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</si>
  <si>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</si>
  <si>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</si>
  <si>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</si>
  <si>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</si>
  <si>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</si>
  <si>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</si>
  <si>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</si>
  <si>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</si>
  <si>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</si>
  <si>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</si>
  <si>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</si>
  <si>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</si>
  <si>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</si>
  <si>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</si>
  <si>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</si>
  <si>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</si>
  <si>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</si>
  <si>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</si>
  <si>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</si>
  <si>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</si>
  <si>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</si>
  <si>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</si>
  <si>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</si>
  <si>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</si>
  <si>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</si>
  <si>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</si>
  <si>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</si>
  <si>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</si>
  <si>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</si>
  <si>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</si>
  <si>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</si>
  <si>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</si>
  <si>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</si>
  <si>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</si>
  <si>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</si>
  <si>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</si>
  <si>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</si>
  <si>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</si>
  <si>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</si>
  <si>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</si>
  <si>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</si>
  <si>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</si>
  <si>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</si>
  <si>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</si>
  <si>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</si>
  <si>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</si>
  <si>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</si>
  <si>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</si>
  <si>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</si>
  <si>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</si>
  <si>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</si>
  <si>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</si>
  <si>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</si>
  <si>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</si>
  <si>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</si>
  <si>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</si>
  <si>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</si>
  <si>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</si>
  <si>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</si>
  <si>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</si>
  <si>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</si>
  <si>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</si>
  <si>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</si>
  <si>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</si>
  <si>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</si>
  <si>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</si>
  <si>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</si>
  <si>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</si>
  <si>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</si>
  <si>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</si>
  <si>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</si>
  <si>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</si>
  <si>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</si>
  <si>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</si>
  <si>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</si>
  <si>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</si>
  <si>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</si>
  <si>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</si>
  <si>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</si>
  <si>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</si>
  <si>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</si>
  <si>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</si>
  <si>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</si>
  <si>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</si>
  <si>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</si>
  <si>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</si>
  <si>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</si>
  <si>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</si>
  <si>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</si>
  <si>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</si>
  <si>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</si>
  <si>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</si>
  <si>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</si>
  <si>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</si>
  <si>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</si>
  <si>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</si>
  <si>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</si>
  <si>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</si>
  <si>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</si>
  <si>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</si>
  <si>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</si>
  <si>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</si>
  <si>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</si>
  <si>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</si>
  <si>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</si>
  <si>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</si>
  <si>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</si>
  <si>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</si>
  <si>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</si>
  <si>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</si>
  <si>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</si>
  <si>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</si>
  <si>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</si>
  <si>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</si>
  <si>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</si>
  <si>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</si>
  <si>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</si>
  <si>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</si>
  <si>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</si>
  <si>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</si>
  <si>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</si>
  <si>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</si>
  <si>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</si>
  <si>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</si>
  <si>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Matt Whineray</t>
  </si>
  <si>
    <t>Guardians of New Zealand Superannuation</t>
  </si>
  <si>
    <t>1 July 2019</t>
  </si>
  <si>
    <t>30 June 2020</t>
  </si>
  <si>
    <t>Phone &amp; Data costs</t>
  </si>
  <si>
    <t>Auckland</t>
  </si>
  <si>
    <t>Training</t>
  </si>
  <si>
    <t>Travel visa for multiple journies</t>
  </si>
  <si>
    <t>Taxi airport transfer</t>
  </si>
  <si>
    <t>Public Transport</t>
  </si>
  <si>
    <t>Hotel</t>
  </si>
  <si>
    <t>Airfare</t>
  </si>
  <si>
    <t>Travel Service Fees</t>
  </si>
  <si>
    <t>Taxi Airport transfer</t>
  </si>
  <si>
    <t>Meals</t>
  </si>
  <si>
    <t>Travel Visa</t>
  </si>
  <si>
    <t>Taxi</t>
  </si>
  <si>
    <t>Meals for 3</t>
  </si>
  <si>
    <t>Meals for 5</t>
  </si>
  <si>
    <t>Meals for 9</t>
  </si>
  <si>
    <t>Meals for 6</t>
  </si>
  <si>
    <t>Wellington</t>
  </si>
  <si>
    <t>Samoa</t>
  </si>
  <si>
    <t>Melbourne</t>
  </si>
  <si>
    <t>Sydney</t>
  </si>
  <si>
    <t>Alaska</t>
  </si>
  <si>
    <t>Montreal, Vancouver</t>
  </si>
  <si>
    <t>Rotorua</t>
  </si>
  <si>
    <t>Subscription</t>
  </si>
  <si>
    <t>Attendance &amp; dinner</t>
  </si>
  <si>
    <t>IFSWF Annual Conference &amp; Peer Fund Meetings, 4 days</t>
  </si>
  <si>
    <t>Pacific Island SWF CEO Forum, 2 days</t>
  </si>
  <si>
    <t>UNPRI Conference, 1 day</t>
  </si>
  <si>
    <t>Meeting with Guardians Chair, 1 day</t>
  </si>
  <si>
    <t>Meetings, site visits re. potential investment &amp; Peer Fund meetings w. Guardians Board, 4 days</t>
  </si>
  <si>
    <t>Attend Investee company works funerals, 2 days</t>
  </si>
  <si>
    <t>Attend Council of Financial Regulators meeting, 1 day</t>
  </si>
  <si>
    <t>Attend Select Committee Hearing, 1 day</t>
  </si>
  <si>
    <t>Meetings The Treasury, NZTA, Infrastructure Commission, Minister for Environment, 2 days</t>
  </si>
  <si>
    <t xml:space="preserve">Attend Global Women Graduation </t>
  </si>
  <si>
    <t xml:space="preserve">Attend Government CEO Forum </t>
  </si>
  <si>
    <t xml:space="preserve">Attend Select Committee Hearing </t>
  </si>
  <si>
    <t>Attend NZSF Team Motivation event</t>
  </si>
  <si>
    <t>Attend Venture Capital Fund Launch</t>
  </si>
  <si>
    <t xml:space="preserve">Speaking Engagement </t>
  </si>
  <si>
    <t>Attend Sustainable Finance Launch</t>
  </si>
  <si>
    <t>Meeting with Minister</t>
  </si>
  <si>
    <t>Media Interview</t>
  </si>
  <si>
    <t xml:space="preserve">Gifts </t>
  </si>
  <si>
    <t xml:space="preserve">Hospitality </t>
  </si>
  <si>
    <t>Drinks</t>
  </si>
  <si>
    <t>Working Meal</t>
  </si>
  <si>
    <t>NZ Venture Investment Fund Ltd</t>
  </si>
  <si>
    <t>RBNZ</t>
  </si>
  <si>
    <t>NZX</t>
  </si>
  <si>
    <t>BusinessNZ</t>
  </si>
  <si>
    <t>Trans-Tasman Business Circle</t>
  </si>
  <si>
    <t xml:space="preserve">Future Fund </t>
  </si>
  <si>
    <t>CDPQ</t>
  </si>
  <si>
    <t>Samoa National Provident Fund</t>
  </si>
  <si>
    <t>Deloitte</t>
  </si>
  <si>
    <t xml:space="preserve">Vector </t>
  </si>
  <si>
    <t>Documentary Movie Tickets</t>
  </si>
  <si>
    <t>Ernst &amp; Young</t>
  </si>
  <si>
    <t>State Services Commission</t>
  </si>
  <si>
    <t>Alcohol</t>
  </si>
  <si>
    <t>Souvenir or Memento</t>
  </si>
  <si>
    <t>MinterEllisonRuddWatts</t>
  </si>
  <si>
    <t>Webb Henderson</t>
  </si>
  <si>
    <t xml:space="preserve">Air NZ </t>
  </si>
  <si>
    <t xml:space="preserve">Alaska Perm Fund </t>
  </si>
  <si>
    <t xml:space="preserve">Samoa National Provident Fund </t>
  </si>
  <si>
    <t>Chapman Tripp</t>
  </si>
  <si>
    <t>Samoan Shirt</t>
  </si>
  <si>
    <t>Winter puffer jacket</t>
  </si>
  <si>
    <t>Concert</t>
  </si>
  <si>
    <t xml:space="preserve">Westpac </t>
  </si>
  <si>
    <t>TransTasman NZ Rugby</t>
  </si>
  <si>
    <t>Russell McVeagh</t>
  </si>
  <si>
    <t>PWC</t>
  </si>
  <si>
    <t>Precinct</t>
  </si>
  <si>
    <t xml:space="preserve">NZ French Embassy </t>
  </si>
  <si>
    <t>NZ French Embassy</t>
  </si>
  <si>
    <t>NSW T-Corp</t>
  </si>
  <si>
    <t xml:space="preserve">NEXT Foundation </t>
  </si>
  <si>
    <t>NATIXIS</t>
  </si>
  <si>
    <t xml:space="preserve">Mercury Energy </t>
  </si>
  <si>
    <t>Kiwibank</t>
  </si>
  <si>
    <t xml:space="preserve">INFINZ </t>
  </si>
  <si>
    <t xml:space="preserve">FAM </t>
  </si>
  <si>
    <t>Deutsche Craigs Bank</t>
  </si>
  <si>
    <t xml:space="preserve">Department of Conservation NZ </t>
  </si>
  <si>
    <t xml:space="preserve">Campbell Lutyens </t>
  </si>
  <si>
    <t xml:space="preserve">Caldwell Partners </t>
  </si>
  <si>
    <t>Bloomberg</t>
  </si>
  <si>
    <t>Blackrock</t>
  </si>
  <si>
    <t>ANZ Bank</t>
  </si>
  <si>
    <t xml:space="preserve">Anthem </t>
  </si>
  <si>
    <t xml:space="preserve">Awards Evening </t>
  </si>
  <si>
    <t>INFINZ Conference pass</t>
  </si>
  <si>
    <t>Art Exhibition &amp; Drinks</t>
  </si>
  <si>
    <t>Boat trip in Dusky Sounds</t>
  </si>
  <si>
    <t>Ski Conference in USA</t>
  </si>
  <si>
    <t>Citibank US</t>
  </si>
  <si>
    <t>Working Meal - sandwich lunch</t>
  </si>
  <si>
    <t>Working Meal - dinner</t>
  </si>
  <si>
    <t>Working Meal during conference</t>
  </si>
  <si>
    <t>Thank-you gift for speaking Engagement - donated to Staff Xmas Charity Auction</t>
  </si>
  <si>
    <t xml:space="preserve">Conference delegate gift </t>
  </si>
  <si>
    <t>Conference delegate gift - donated to Staff Xmas Charity Auction</t>
  </si>
  <si>
    <t xml:space="preserve">Montreal </t>
  </si>
  <si>
    <t>Apia</t>
  </si>
  <si>
    <t>Meetings Ministry of Transport &amp; Guardians Chair, 1 day</t>
  </si>
  <si>
    <t>Meetings with The Treasury &amp; Guardians Chair, 1 day</t>
  </si>
  <si>
    <t>Guardians Pre-Board Dinner</t>
  </si>
  <si>
    <t>Lunch for 6</t>
  </si>
  <si>
    <t xml:space="preserve">Vodafone - iPad </t>
  </si>
  <si>
    <t xml:space="preserve">Vodafone - Mobile </t>
  </si>
  <si>
    <t xml:space="preserve">Immigration NA APEC Card </t>
  </si>
  <si>
    <t>NEXT Foundation</t>
  </si>
  <si>
    <t xml:space="preserve">Climate Change Documentary Screening hosted by Vector </t>
  </si>
  <si>
    <t xml:space="preserve">Deloitte Build to Rent Roundtable Breakfast </t>
  </si>
  <si>
    <t>Course - Dr Fons Trompenaars, a Leading Management Thinker</t>
  </si>
  <si>
    <t>Bloomberg subscription (annual)</t>
  </si>
  <si>
    <t>NBR News subscription (monthly)</t>
  </si>
  <si>
    <t>Responsible Investor RA News subscription (annual)</t>
  </si>
  <si>
    <t>Westpac Women of Influence Awards - Guardians Board Chair was a finalist</t>
  </si>
  <si>
    <t xml:space="preserve">Hosting Blackrock </t>
  </si>
  <si>
    <t>Hosting by Guardians Chair and CEO of Brian Roche, Director of Timberlands Limited and Chair NZTA</t>
  </si>
  <si>
    <t>Meeting with Ministry of Transport, 1 day</t>
  </si>
  <si>
    <t>Attend SSC Crown Entities Workshop &amp; Meeting Politician, 2 days</t>
  </si>
  <si>
    <t>Australia NZ SWF CEO Forum, 2 days</t>
  </si>
  <si>
    <t>Meeting with Facebook re. Social Media Initiative, 1 day</t>
  </si>
  <si>
    <t>Christmas Gift - donated to Staff Xmas Charity Auction</t>
  </si>
  <si>
    <t>Thank-you gift for speaking Engagement - retained given seedling required imminent planting</t>
  </si>
  <si>
    <t>Manuka Seedling tree</t>
  </si>
  <si>
    <t>Dinner for 3</t>
  </si>
  <si>
    <t xml:space="preserve">This disclosure has been approved by the Chair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</si>
</sst>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quot;$&quot;#,##0.00_);[Red]\(&quot;$&quot;#,##0.00\)"/>
    <numFmt numFmtId="165" formatCode="_(&quot;$&quot;* #,##0.00_);_(&quot;$&quot;* \(#,##0.00\);_(&quot;$&quot;* &quot;-&quot;??_);_(@_)"/>
    <numFmt numFmtId="166" formatCode="_(* #,##0.00_);_(* \(#,##0.00\);_(* &quot;-&quot;??_);_(@_)"/>
    <numFmt numFmtId="167" formatCode="&quot;$&quot;#,##0.00"/>
    <numFmt numFmtId="168" formatCode="[$-1409]d\ mmmm\ yyyy;@"/>
    <numFmt numFmtId="169" formatCode="_-* #,##0.0_-;\-* #,##0.0_-;_-* &quot;-&quot;??_-;_-@_-"/>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5">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style="thin">
        <color theme="4" tint="0.39997558519241921"/>
      </top>
      <bottom style="thin">
        <color theme="4" tint="0.39997558519241921"/>
      </bottom>
      <diagonal/>
    </border>
  </borders>
  <cellStyleXfs count="5">
    <xf numFmtId="0" fontId="0" fillId="0" borderId="0"/>
    <xf numFmtId="0" fontId="10" fillId="0" borderId="0" applyNumberFormat="0" applyFill="0" applyBorder="0" applyAlignment="0" applyProtection="0"/>
    <xf numFmtId="165" fontId="23"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cellStyleXfs>
  <cellXfs count="202">
    <xf numFmtId="0" fontId="0" fillId="0" borderId="0" xfId="0"/>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7"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7"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8" fontId="15" fillId="10" borderId="3" xfId="0" applyNumberFormat="1" applyFont="1" applyFill="1" applyBorder="1" applyAlignment="1" applyProtection="1">
      <alignment vertical="center"/>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8"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7"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7"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0" fontId="35" fillId="3" borderId="0" xfId="0" applyFont="1" applyFill="1" applyBorder="1" applyAlignment="1" applyProtection="1">
      <alignment horizontal="center" vertical="center" wrapText="1"/>
    </xf>
    <xf numFmtId="168" fontId="15" fillId="12" borderId="3" xfId="0" applyNumberFormat="1" applyFont="1" applyFill="1" applyBorder="1" applyAlignment="1" applyProtection="1">
      <alignment vertical="center"/>
      <protection locked="0"/>
    </xf>
    <xf numFmtId="164" fontId="15" fillId="12" borderId="4" xfId="0" applyNumberFormat="1" applyFont="1" applyFill="1" applyBorder="1" applyAlignment="1" applyProtection="1">
      <alignment vertical="center" wrapText="1"/>
      <protection locked="0"/>
    </xf>
    <xf numFmtId="0" fontId="15" fillId="12" borderId="4" xfId="0" applyFont="1" applyFill="1" applyBorder="1" applyAlignment="1" applyProtection="1">
      <alignment vertical="center" wrapText="1"/>
      <protection locked="0"/>
    </xf>
    <xf numFmtId="0" fontId="15" fillId="12" borderId="5" xfId="0" applyFont="1" applyFill="1" applyBorder="1" applyAlignment="1" applyProtection="1">
      <alignment vertical="center" wrapText="1"/>
      <protection locked="0"/>
    </xf>
    <xf numFmtId="168" fontId="15" fillId="13" borderId="3" xfId="0" applyNumberFormat="1" applyFont="1" applyFill="1" applyBorder="1" applyAlignment="1" applyProtection="1">
      <alignment vertical="center"/>
      <protection locked="0"/>
    </xf>
    <xf numFmtId="164" fontId="15" fillId="13" borderId="4" xfId="0" applyNumberFormat="1" applyFont="1" applyFill="1" applyBorder="1" applyAlignment="1" applyProtection="1">
      <alignment vertical="center" wrapText="1"/>
      <protection locked="0"/>
    </xf>
    <xf numFmtId="0" fontId="15" fillId="13" borderId="4" xfId="0" applyFont="1" applyFill="1" applyBorder="1" applyAlignment="1" applyProtection="1">
      <alignment vertical="center" wrapText="1"/>
      <protection locked="0"/>
    </xf>
    <xf numFmtId="0" fontId="15" fillId="13" borderId="5" xfId="0" applyFont="1" applyFill="1" applyBorder="1" applyAlignment="1" applyProtection="1">
      <alignment vertical="center" wrapText="1"/>
      <protection locked="0"/>
    </xf>
    <xf numFmtId="0" fontId="0" fillId="13" borderId="0" xfId="0" applyFill="1" applyProtection="1">
      <protection locked="0"/>
    </xf>
    <xf numFmtId="168" fontId="15" fillId="13" borderId="3" xfId="0" applyNumberFormat="1" applyFont="1" applyFill="1" applyBorder="1" applyAlignment="1" applyProtection="1">
      <alignment vertical="center" wrapText="1"/>
      <protection locked="0"/>
    </xf>
    <xf numFmtId="0" fontId="0" fillId="13" borderId="4" xfId="0" applyFont="1" applyFill="1" applyBorder="1" applyAlignment="1" applyProtection="1">
      <alignment vertical="center" wrapText="1"/>
      <protection locked="0"/>
    </xf>
    <xf numFmtId="0" fontId="0" fillId="13" borderId="5" xfId="0" applyFont="1" applyFill="1" applyBorder="1" applyAlignment="1" applyProtection="1">
      <alignment vertical="center" wrapText="1"/>
      <protection locked="0"/>
    </xf>
    <xf numFmtId="0" fontId="15" fillId="13" borderId="4" xfId="0" applyNumberFormat="1" applyFont="1" applyFill="1" applyBorder="1" applyAlignment="1" applyProtection="1">
      <alignment horizontal="left" vertical="center" wrapText="1"/>
      <protection locked="0"/>
    </xf>
    <xf numFmtId="164" fontId="15" fillId="13" borderId="4" xfId="0" applyNumberFormat="1" applyFont="1" applyFill="1" applyBorder="1" applyAlignment="1" applyProtection="1">
      <alignment horizontal="right" vertical="center" wrapText="1"/>
      <protection locked="0"/>
    </xf>
    <xf numFmtId="0" fontId="0" fillId="13" borderId="4" xfId="0" applyFont="1" applyFill="1" applyBorder="1" applyAlignment="1" applyProtection="1">
      <alignment horizontal="left" vertical="center" wrapText="1"/>
      <protection locked="0"/>
    </xf>
    <xf numFmtId="0" fontId="0" fillId="13" borderId="5" xfId="0" applyFont="1" applyFill="1" applyBorder="1" applyAlignment="1" applyProtection="1">
      <alignment horizontal="left" vertical="center" wrapText="1"/>
      <protection locked="0"/>
    </xf>
    <xf numFmtId="0" fontId="0" fillId="14" borderId="4" xfId="0" applyFont="1" applyFill="1" applyBorder="1" applyAlignment="1" applyProtection="1">
      <alignment horizontal="left" vertical="center" wrapText="1"/>
      <protection locked="0"/>
    </xf>
    <xf numFmtId="0" fontId="15" fillId="14" borderId="4" xfId="0" applyNumberFormat="1" applyFont="1" applyFill="1" applyBorder="1" applyAlignment="1" applyProtection="1">
      <alignment horizontal="left" vertical="center" wrapText="1"/>
      <protection locked="0"/>
    </xf>
    <xf numFmtId="164" fontId="15" fillId="14" borderId="4" xfId="0" applyNumberFormat="1" applyFont="1" applyFill="1" applyBorder="1" applyAlignment="1" applyProtection="1">
      <alignment horizontal="right" vertical="center" wrapText="1"/>
      <protection locked="0"/>
    </xf>
    <xf numFmtId="0" fontId="0" fillId="14" borderId="5" xfId="0" applyFont="1" applyFill="1" applyBorder="1" applyAlignment="1" applyProtection="1">
      <alignment horizontal="left" vertical="center" wrapText="1"/>
      <protection locked="0"/>
    </xf>
    <xf numFmtId="168" fontId="21" fillId="14" borderId="3" xfId="0" applyNumberFormat="1" applyFont="1" applyFill="1" applyBorder="1" applyAlignment="1" applyProtection="1">
      <alignment vertical="center"/>
      <protection locked="0"/>
    </xf>
    <xf numFmtId="0" fontId="4" fillId="14" borderId="4" xfId="0" applyFont="1" applyFill="1" applyBorder="1" applyAlignment="1" applyProtection="1">
      <alignment vertical="center" wrapText="1"/>
      <protection locked="0"/>
    </xf>
    <xf numFmtId="0" fontId="21" fillId="14" borderId="4" xfId="0" applyNumberFormat="1" applyFont="1" applyFill="1" applyBorder="1" applyAlignment="1" applyProtection="1">
      <alignment horizontal="left" vertical="center" wrapText="1"/>
      <protection locked="0"/>
    </xf>
    <xf numFmtId="164" fontId="21" fillId="14" borderId="4" xfId="0" applyNumberFormat="1" applyFont="1" applyFill="1" applyBorder="1" applyAlignment="1" applyProtection="1">
      <alignment horizontal="right" vertical="center" wrapText="1"/>
      <protection locked="0"/>
    </xf>
    <xf numFmtId="0" fontId="4" fillId="14" borderId="5" xfId="0" applyFont="1" applyFill="1" applyBorder="1" applyAlignment="1" applyProtection="1">
      <alignment vertical="center" wrapText="1"/>
      <protection locked="0"/>
    </xf>
    <xf numFmtId="14" fontId="0" fillId="0" borderId="11" xfId="0" applyNumberFormat="1" applyFont="1" applyFill="1" applyBorder="1" applyProtection="1">
      <protection locked="0"/>
    </xf>
    <xf numFmtId="169" fontId="0" fillId="0" borderId="0" xfId="3" applyNumberFormat="1" applyFont="1" applyFill="1" applyAlignment="1" applyProtection="1">
      <protection locked="0"/>
    </xf>
    <xf numFmtId="0" fontId="0" fillId="13" borderId="4" xfId="0" quotePrefix="1"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quotePrefix="1" applyFont="1" applyFill="1" applyBorder="1" applyAlignment="1" applyProtection="1">
      <alignment horizontal="left" vertical="center" wrapText="1" readingOrder="1"/>
      <protection locked="0"/>
    </xf>
    <xf numFmtId="0" fontId="36" fillId="11" borderId="2" xfId="0" applyFont="1" applyFill="1" applyBorder="1" applyAlignment="1" applyProtection="1">
      <alignment horizontal="left" vertical="center" wrapText="1" readingOrder="1"/>
      <protection locked="0"/>
    </xf>
    <xf numFmtId="168" fontId="36" fillId="11" borderId="2" xfId="0" quotePrefix="1" applyNumberFormat="1" applyFont="1" applyFill="1" applyBorder="1" applyAlignment="1" applyProtection="1">
      <alignment horizontal="left" vertical="center" wrapText="1" readingOrder="1"/>
      <protection locked="0"/>
    </xf>
    <xf numFmtId="168" fontId="36" fillId="11" borderId="2" xfId="0" applyNumberFormat="1" applyFont="1" applyFill="1" applyBorder="1" applyAlignment="1" applyProtection="1">
      <alignment horizontal="left" vertical="center" wrapText="1" readingOrder="1"/>
      <protection locked="0"/>
    </xf>
    <xf numFmtId="0" fontId="15" fillId="13" borderId="8" xfId="0" applyFont="1" applyFill="1" applyBorder="1" applyAlignment="1" applyProtection="1">
      <alignment horizontal="center" vertical="center" wrapText="1"/>
      <protection locked="0"/>
    </xf>
    <xf numFmtId="0" fontId="0" fillId="13" borderId="9" xfId="0" applyFill="1" applyBorder="1" applyAlignment="1">
      <alignment horizontal="center" vertical="center" wrapText="1"/>
    </xf>
    <xf numFmtId="0" fontId="0" fillId="13" borderId="10" xfId="0"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5" fillId="13" borderId="9" xfId="0" applyFont="1" applyFill="1" applyBorder="1" applyAlignment="1" applyProtection="1">
      <alignment horizontal="center" vertical="center" wrapText="1"/>
      <protection locked="0"/>
    </xf>
    <xf numFmtId="0" fontId="15" fillId="13" borderId="10" xfId="0" applyFont="1" applyFill="1" applyBorder="1" applyAlignment="1" applyProtection="1">
      <alignment horizontal="center" vertical="center" wrapText="1"/>
      <protection locked="0"/>
    </xf>
    <xf numFmtId="168"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5">
    <cellStyle name="Comma 2" xfId="3"/>
    <cellStyle name="Comma 3" xfId="4"/>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70" zoomScaleNormal="70" workbookViewId="0">
      <selection activeCell="A47" sqref="A47"/>
    </sheetView>
  </sheetViews>
  <sheetFormatPr defaultColWidth="0" defaultRowHeight="14.25" zeroHeight="1" x14ac:dyDescent="0.2"/>
  <cols>
    <col min="1" max="1" width="219.28515625" style="65" customWidth="1"/>
    <col min="2" max="2" width="33.28515625" style="64" customWidth="1"/>
    <col min="3" max="16384" width="8.7109375" style="14" hidden="1"/>
  </cols>
  <sheetData>
    <row r="1" spans="1:2" ht="23.25" customHeight="1" x14ac:dyDescent="0.2">
      <c r="A1" s="63" t="s">
        <v>0</v>
      </c>
    </row>
    <row r="2" spans="1:2" ht="33" customHeight="1" x14ac:dyDescent="0.2">
      <c r="A2" s="127" t="s">
        <v>1</v>
      </c>
    </row>
    <row r="3" spans="1:2" ht="17.25" customHeight="1" x14ac:dyDescent="0.2"/>
    <row r="4" spans="1:2" ht="23.25" customHeight="1" x14ac:dyDescent="0.2">
      <c r="A4" s="143" t="s">
        <v>2</v>
      </c>
    </row>
    <row r="5" spans="1:2" ht="17.25" customHeight="1" x14ac:dyDescent="0.2"/>
    <row r="6" spans="1:2" ht="23.25" customHeight="1" x14ac:dyDescent="0.2">
      <c r="A6" s="66" t="s">
        <v>3</v>
      </c>
    </row>
    <row r="7" spans="1:2" ht="17.25" customHeight="1" x14ac:dyDescent="0.2">
      <c r="A7" s="67" t="s">
        <v>4</v>
      </c>
    </row>
    <row r="8" spans="1:2" ht="17.25" customHeight="1" x14ac:dyDescent="0.2">
      <c r="A8" s="68" t="s">
        <v>5</v>
      </c>
    </row>
    <row r="9" spans="1:2" ht="17.25" customHeight="1" x14ac:dyDescent="0.2">
      <c r="A9" s="68"/>
    </row>
    <row r="10" spans="1:2" ht="23.25" customHeight="1" x14ac:dyDescent="0.2">
      <c r="A10" s="66" t="s">
        <v>6</v>
      </c>
      <c r="B10" s="100" t="s">
        <v>7</v>
      </c>
    </row>
    <row r="11" spans="1:2" ht="17.25" customHeight="1" x14ac:dyDescent="0.2">
      <c r="A11" s="69" t="s">
        <v>8</v>
      </c>
    </row>
    <row r="12" spans="1:2" ht="17.25" customHeight="1" x14ac:dyDescent="0.2">
      <c r="A12" s="68" t="s">
        <v>9</v>
      </c>
    </row>
    <row r="13" spans="1:2" ht="17.25" customHeight="1" x14ac:dyDescent="0.2">
      <c r="A13" s="68" t="s">
        <v>10</v>
      </c>
    </row>
    <row r="14" spans="1:2" ht="17.25" customHeight="1" x14ac:dyDescent="0.2">
      <c r="A14" s="70" t="s">
        <v>11</v>
      </c>
    </row>
    <row r="15" spans="1:2" ht="17.25" customHeight="1" x14ac:dyDescent="0.2">
      <c r="A15" s="68" t="s">
        <v>12</v>
      </c>
    </row>
    <row r="16" spans="1:2" ht="17.25" customHeight="1" x14ac:dyDescent="0.2">
      <c r="A16" s="68"/>
    </row>
    <row r="17" spans="1:1" ht="23.25" customHeight="1" x14ac:dyDescent="0.2">
      <c r="A17" s="66" t="s">
        <v>13</v>
      </c>
    </row>
    <row r="18" spans="1:1" ht="17.25" customHeight="1" x14ac:dyDescent="0.2">
      <c r="A18" s="70" t="s">
        <v>14</v>
      </c>
    </row>
    <row r="19" spans="1:1" ht="17.25" customHeight="1" x14ac:dyDescent="0.2">
      <c r="A19" s="70" t="s">
        <v>15</v>
      </c>
    </row>
    <row r="20" spans="1:1" ht="17.25" customHeight="1" x14ac:dyDescent="0.2">
      <c r="A20" s="96" t="s">
        <v>16</v>
      </c>
    </row>
    <row r="21" spans="1:1" ht="17.25" customHeight="1" x14ac:dyDescent="0.2">
      <c r="A21" s="71"/>
    </row>
    <row r="22" spans="1:1" ht="23.25" customHeight="1" x14ac:dyDescent="0.2">
      <c r="A22" s="66" t="s">
        <v>17</v>
      </c>
    </row>
    <row r="23" spans="1:1" ht="17.25" customHeight="1" x14ac:dyDescent="0.2">
      <c r="A23" s="71" t="s">
        <v>18</v>
      </c>
    </row>
    <row r="24" spans="1:1" ht="17.25" customHeight="1" x14ac:dyDescent="0.2">
      <c r="A24" s="71"/>
    </row>
    <row r="25" spans="1:1" ht="23.25" customHeight="1" x14ac:dyDescent="0.2">
      <c r="A25" s="66" t="s">
        <v>19</v>
      </c>
    </row>
    <row r="26" spans="1:1" ht="17.25" customHeight="1" x14ac:dyDescent="0.2">
      <c r="A26" s="72" t="s">
        <v>20</v>
      </c>
    </row>
    <row r="27" spans="1:1" ht="32.25" customHeight="1" x14ac:dyDescent="0.2">
      <c r="A27" s="70" t="s">
        <v>21</v>
      </c>
    </row>
    <row r="28" spans="1:1" ht="17.25" customHeight="1" x14ac:dyDescent="0.2">
      <c r="A28" s="72" t="s">
        <v>22</v>
      </c>
    </row>
    <row r="29" spans="1:1" ht="32.25" customHeight="1" x14ac:dyDescent="0.2">
      <c r="A29" s="70" t="s">
        <v>23</v>
      </c>
    </row>
    <row r="30" spans="1:1" ht="17.25" customHeight="1" x14ac:dyDescent="0.2">
      <c r="A30" s="72" t="s">
        <v>24</v>
      </c>
    </row>
    <row r="31" spans="1:1" ht="17.25" customHeight="1" x14ac:dyDescent="0.2">
      <c r="A31" s="70" t="s">
        <v>25</v>
      </c>
    </row>
    <row r="32" spans="1:1" ht="17.25" customHeight="1" x14ac:dyDescent="0.2">
      <c r="A32" s="72" t="s">
        <v>26</v>
      </c>
    </row>
    <row r="33" spans="1:1" ht="32.25" customHeight="1" x14ac:dyDescent="0.2">
      <c r="A33" s="73" t="s">
        <v>27</v>
      </c>
    </row>
    <row r="34" spans="1:1" ht="32.25" customHeight="1" x14ac:dyDescent="0.2">
      <c r="A34" s="74" t="s">
        <v>28</v>
      </c>
    </row>
    <row r="35" spans="1:1" ht="17.25" customHeight="1" x14ac:dyDescent="0.2">
      <c r="A35" s="72" t="s">
        <v>29</v>
      </c>
    </row>
    <row r="36" spans="1:1" ht="32.25" customHeight="1" x14ac:dyDescent="0.2">
      <c r="A36" s="70" t="s">
        <v>30</v>
      </c>
    </row>
    <row r="37" spans="1:1" ht="32.25" customHeight="1" x14ac:dyDescent="0.2">
      <c r="A37" s="73" t="s">
        <v>31</v>
      </c>
    </row>
    <row r="38" spans="1:1" ht="32.25" customHeight="1" x14ac:dyDescent="0.2">
      <c r="A38" s="70" t="s">
        <v>32</v>
      </c>
    </row>
    <row r="39" spans="1:1" ht="17.25" customHeight="1" x14ac:dyDescent="0.2">
      <c r="A39" s="74"/>
    </row>
    <row r="40" spans="1:1" ht="22.5" customHeight="1" x14ac:dyDescent="0.2">
      <c r="A40" s="66" t="s">
        <v>33</v>
      </c>
    </row>
    <row r="41" spans="1:1" ht="17.25" customHeight="1" x14ac:dyDescent="0.2">
      <c r="A41" s="79" t="s">
        <v>34</v>
      </c>
    </row>
    <row r="42" spans="1:1" ht="17.25" customHeight="1" x14ac:dyDescent="0.2">
      <c r="A42" s="75" t="s">
        <v>35</v>
      </c>
    </row>
    <row r="43" spans="1:1" ht="17.25" customHeight="1" x14ac:dyDescent="0.2">
      <c r="A43" s="76" t="s">
        <v>36</v>
      </c>
    </row>
    <row r="44" spans="1:1" ht="32.25" customHeight="1" x14ac:dyDescent="0.2">
      <c r="A44" s="76" t="s">
        <v>37</v>
      </c>
    </row>
    <row r="45" spans="1:1" ht="32.25" customHeight="1" x14ac:dyDescent="0.2">
      <c r="A45" s="76" t="s">
        <v>38</v>
      </c>
    </row>
    <row r="46" spans="1:1" ht="17.25" customHeight="1" x14ac:dyDescent="0.2">
      <c r="A46" s="77" t="s">
        <v>39</v>
      </c>
    </row>
    <row r="47" spans="1:1" ht="32.25" customHeight="1" x14ac:dyDescent="0.2">
      <c r="A47" s="73" t="s">
        <v>40</v>
      </c>
    </row>
    <row r="48" spans="1:1" ht="32.25" customHeight="1" x14ac:dyDescent="0.2">
      <c r="A48" s="73" t="s">
        <v>41</v>
      </c>
    </row>
    <row r="49" spans="1:1" ht="32.25" customHeight="1" x14ac:dyDescent="0.2">
      <c r="A49" s="76" t="s">
        <v>42</v>
      </c>
    </row>
    <row r="50" spans="1:1" ht="17.25" customHeight="1" x14ac:dyDescent="0.2">
      <c r="A50" s="76" t="s">
        <v>43</v>
      </c>
    </row>
    <row r="51" spans="1:1" ht="17.25" customHeight="1" x14ac:dyDescent="0.2">
      <c r="A51" s="76" t="s">
        <v>44</v>
      </c>
    </row>
    <row r="52" spans="1:1" ht="17.25" customHeight="1" x14ac:dyDescent="0.2">
      <c r="A52" s="76"/>
    </row>
    <row r="53" spans="1:1" ht="22.5" customHeight="1" x14ac:dyDescent="0.2">
      <c r="A53" s="66" t="s">
        <v>45</v>
      </c>
    </row>
    <row r="54" spans="1:1" ht="32.25" customHeight="1" x14ac:dyDescent="0.2">
      <c r="A54" s="133" t="s">
        <v>46</v>
      </c>
    </row>
    <row r="55" spans="1:1" ht="17.25" customHeight="1" x14ac:dyDescent="0.2">
      <c r="A55" s="78" t="s">
        <v>47</v>
      </c>
    </row>
    <row r="56" spans="1:1" ht="17.25" customHeight="1" x14ac:dyDescent="0.2">
      <c r="A56" s="79" t="s">
        <v>48</v>
      </c>
    </row>
    <row r="57" spans="1:1" ht="17.25" customHeight="1" x14ac:dyDescent="0.2">
      <c r="A57" s="96" t="s">
        <v>49</v>
      </c>
    </row>
    <row r="58" spans="1:1" ht="17.25" customHeight="1" x14ac:dyDescent="0.2">
      <c r="A58" s="80" t="s">
        <v>50</v>
      </c>
    </row>
    <row r="59" spans="1:1" x14ac:dyDescent="0.2"/>
    <row r="60" spans="1:1" hidden="1" x14ac:dyDescent="0.2"/>
    <row r="61" spans="1:1" hidden="1" x14ac:dyDescent="0.2">
      <c r="A61" s="81"/>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2"/>
  <cols>
    <col min="1" max="1" width="35.7109375" style="14" customWidth="1"/>
    <col min="2" max="2" width="21.5703125" style="14" customWidth="1"/>
    <col min="3" max="3" width="33.5703125" style="14" customWidth="1"/>
    <col min="4" max="4" width="4.42578125" style="14" customWidth="1"/>
    <col min="5" max="5" width="29" style="14" customWidth="1"/>
    <col min="6" max="6" width="19" style="14" customWidth="1"/>
    <col min="7" max="7" width="42" style="14" customWidth="1"/>
    <col min="8" max="11" width="9.140625" style="14" hidden="1" customWidth="1"/>
    <col min="12" max="16384" width="9.140625" style="14" hidden="1"/>
  </cols>
  <sheetData>
    <row r="1" spans="1:11" ht="26.25" customHeight="1" x14ac:dyDescent="0.2">
      <c r="A1" s="176" t="s">
        <v>51</v>
      </c>
      <c r="B1" s="176"/>
      <c r="C1" s="176"/>
      <c r="D1" s="176"/>
      <c r="E1" s="176"/>
      <c r="F1" s="176"/>
      <c r="G1" s="43"/>
      <c r="H1" s="43"/>
      <c r="I1" s="43"/>
      <c r="J1" s="43"/>
      <c r="K1" s="43"/>
    </row>
    <row r="2" spans="1:11" ht="21" customHeight="1" x14ac:dyDescent="0.2">
      <c r="A2" s="2" t="s">
        <v>52</v>
      </c>
      <c r="B2" s="177" t="s">
        <v>170</v>
      </c>
      <c r="C2" s="178"/>
      <c r="D2" s="178"/>
      <c r="E2" s="178"/>
      <c r="F2" s="178"/>
      <c r="G2" s="43"/>
      <c r="H2" s="43"/>
      <c r="I2" s="43"/>
      <c r="J2" s="43"/>
      <c r="K2" s="43"/>
    </row>
    <row r="3" spans="1:11" ht="21" customHeight="1" x14ac:dyDescent="0.2">
      <c r="A3" s="2" t="s">
        <v>53</v>
      </c>
      <c r="B3" s="178" t="s">
        <v>169</v>
      </c>
      <c r="C3" s="178"/>
      <c r="D3" s="178"/>
      <c r="E3" s="178"/>
      <c r="F3" s="178"/>
      <c r="G3" s="43"/>
      <c r="H3" s="43"/>
      <c r="I3" s="43"/>
      <c r="J3" s="43"/>
      <c r="K3" s="43"/>
    </row>
    <row r="4" spans="1:11" ht="21" customHeight="1" x14ac:dyDescent="0.2">
      <c r="A4" s="2" t="s">
        <v>54</v>
      </c>
      <c r="B4" s="179" t="s">
        <v>171</v>
      </c>
      <c r="C4" s="180"/>
      <c r="D4" s="180"/>
      <c r="E4" s="180"/>
      <c r="F4" s="180"/>
      <c r="G4" s="43"/>
      <c r="H4" s="43"/>
      <c r="I4" s="43"/>
      <c r="J4" s="43"/>
      <c r="K4" s="43"/>
    </row>
    <row r="5" spans="1:11" ht="21" customHeight="1" x14ac:dyDescent="0.2">
      <c r="A5" s="2" t="s">
        <v>55</v>
      </c>
      <c r="B5" s="179" t="s">
        <v>172</v>
      </c>
      <c r="C5" s="180"/>
      <c r="D5" s="180"/>
      <c r="E5" s="180"/>
      <c r="F5" s="180"/>
      <c r="G5" s="43"/>
      <c r="H5" s="43"/>
      <c r="I5" s="43"/>
      <c r="J5" s="43"/>
      <c r="K5" s="43"/>
    </row>
    <row r="6" spans="1:11" ht="21" customHeight="1" x14ac:dyDescent="0.2">
      <c r="A6" s="2" t="s">
        <v>56</v>
      </c>
      <c r="B6" s="175" t="str">
        <f>IF(AND(Travel!B7&lt;&gt;A30,Hospitality!B7&lt;&gt;A30,'All other expenses'!B7&lt;&gt;A30,'Gifts and benefits'!B7&lt;&gt;A30),A31,IF(AND(Travel!B7=A30,Hospitality!B7=A30,'All other expenses'!B7=A30,'Gifts and benefits'!B7=A30),A33,A32))</f>
        <v>Data and totals have not yet been checked and confirmed for any sheet</v>
      </c>
      <c r="C6" s="175"/>
      <c r="D6" s="175"/>
      <c r="E6" s="175"/>
      <c r="F6" s="175"/>
      <c r="G6" s="32"/>
      <c r="H6" s="43"/>
      <c r="I6" s="43"/>
      <c r="J6" s="43"/>
      <c r="K6" s="43"/>
    </row>
    <row r="7" spans="1:11" ht="21" customHeight="1" x14ac:dyDescent="0.2">
      <c r="A7" s="2" t="s">
        <v>57</v>
      </c>
      <c r="B7" s="174" t="s">
        <v>89</v>
      </c>
      <c r="C7" s="174"/>
      <c r="D7" s="174"/>
      <c r="E7" s="174"/>
      <c r="F7" s="174"/>
      <c r="G7" s="32"/>
      <c r="H7" s="43"/>
      <c r="I7" s="43"/>
      <c r="J7" s="43"/>
      <c r="K7" s="43"/>
    </row>
    <row r="8" spans="1:11" ht="21" customHeight="1" x14ac:dyDescent="0.2">
      <c r="A8" s="2" t="s">
        <v>59</v>
      </c>
      <c r="B8" s="174" t="s">
        <v>306</v>
      </c>
      <c r="C8" s="174"/>
      <c r="D8" s="174"/>
      <c r="E8" s="174"/>
      <c r="F8" s="174"/>
      <c r="G8" s="32"/>
      <c r="H8" s="43"/>
      <c r="I8" s="43"/>
      <c r="J8" s="43"/>
      <c r="K8" s="43"/>
    </row>
    <row r="9" spans="1:11" ht="66.75" customHeight="1" x14ac:dyDescent="0.2">
      <c r="A9" s="173" t="s">
        <v>60</v>
      </c>
      <c r="B9" s="173"/>
      <c r="C9" s="173"/>
      <c r="D9" s="173"/>
      <c r="E9" s="173"/>
      <c r="F9" s="173"/>
      <c r="G9" s="32"/>
      <c r="H9" s="43"/>
      <c r="I9" s="43"/>
      <c r="J9" s="43"/>
      <c r="K9" s="43"/>
    </row>
    <row r="10" spans="1:11" s="126" customFormat="1" ht="36" customHeight="1" x14ac:dyDescent="0.2">
      <c r="A10" s="120" t="s">
        <v>61</v>
      </c>
      <c r="B10" s="121" t="s">
        <v>62</v>
      </c>
      <c r="C10" s="121" t="s">
        <v>63</v>
      </c>
      <c r="D10" s="122"/>
      <c r="E10" s="123" t="s">
        <v>29</v>
      </c>
      <c r="F10" s="124" t="s">
        <v>64</v>
      </c>
      <c r="G10" s="125"/>
      <c r="H10" s="125"/>
      <c r="I10" s="125"/>
      <c r="J10" s="125"/>
      <c r="K10" s="125"/>
    </row>
    <row r="11" spans="1:11" ht="27.75" customHeight="1" x14ac:dyDescent="0.2">
      <c r="A11" s="8" t="s">
        <v>65</v>
      </c>
      <c r="B11" s="89">
        <f>B15+B16+B17</f>
        <v>42158.68</v>
      </c>
      <c r="C11" s="97" t="str">
        <f>IF(Travel!B6="",A34,Travel!B6)</f>
        <v>Figures exclude GST</v>
      </c>
      <c r="D11" s="6"/>
      <c r="E11" s="8" t="s">
        <v>66</v>
      </c>
      <c r="F11" s="51">
        <f>'Gifts and benefits'!C69</f>
        <v>50</v>
      </c>
      <c r="G11" s="44"/>
      <c r="H11" s="44"/>
      <c r="I11" s="44"/>
      <c r="J11" s="44"/>
      <c r="K11" s="44"/>
    </row>
    <row r="12" spans="1:11" ht="27.75" customHeight="1" x14ac:dyDescent="0.2">
      <c r="A12" s="8" t="s">
        <v>24</v>
      </c>
      <c r="B12" s="89">
        <f>Hospitality!B24</f>
        <v>239.26</v>
      </c>
      <c r="C12" s="97" t="str">
        <f>IF(Hospitality!B6="",A34,Hospitality!B6)</f>
        <v>Figures exclude GST</v>
      </c>
      <c r="D12" s="6"/>
      <c r="E12" s="8" t="s">
        <v>67</v>
      </c>
      <c r="F12" s="51">
        <f>'Gifts and benefits'!C70</f>
        <v>23</v>
      </c>
      <c r="G12" s="44"/>
      <c r="H12" s="44"/>
      <c r="I12" s="44"/>
      <c r="J12" s="44"/>
      <c r="K12" s="44"/>
    </row>
    <row r="13" spans="1:11" ht="27.75" customHeight="1" x14ac:dyDescent="0.2">
      <c r="A13" s="8" t="s">
        <v>68</v>
      </c>
      <c r="B13" s="89">
        <f>'All other expenses'!B35</f>
        <v>3972.7999999999993</v>
      </c>
      <c r="C13" s="97" t="str">
        <f>IF('All other expenses'!B6="",A34,'All other expenses'!B6)</f>
        <v>Figures exclude GST</v>
      </c>
      <c r="D13" s="6"/>
      <c r="E13" s="8" t="s">
        <v>69</v>
      </c>
      <c r="F13" s="51">
        <f>'Gifts and benefits'!C71</f>
        <v>27</v>
      </c>
      <c r="G13" s="43"/>
      <c r="H13" s="43"/>
      <c r="I13" s="43"/>
      <c r="J13" s="43"/>
      <c r="K13" s="43"/>
    </row>
    <row r="14" spans="1:11" ht="12.75" customHeight="1" x14ac:dyDescent="0.2">
      <c r="A14" s="7"/>
      <c r="B14" s="90"/>
      <c r="C14" s="98"/>
      <c r="D14" s="52"/>
      <c r="E14" s="6"/>
      <c r="F14" s="53"/>
      <c r="G14" s="24"/>
      <c r="H14" s="24"/>
      <c r="I14" s="24"/>
      <c r="J14" s="24"/>
      <c r="K14" s="24"/>
    </row>
    <row r="15" spans="1:11" ht="27.75" customHeight="1" x14ac:dyDescent="0.2">
      <c r="A15" s="9" t="s">
        <v>70</v>
      </c>
      <c r="B15" s="91">
        <f>Travel!B84</f>
        <v>35278.51</v>
      </c>
      <c r="C15" s="99" t="str">
        <f>C11</f>
        <v>Figures exclude GST</v>
      </c>
      <c r="D15" s="6"/>
      <c r="E15" s="6"/>
      <c r="F15" s="53"/>
      <c r="G15" s="43"/>
      <c r="H15" s="43"/>
      <c r="I15" s="43"/>
      <c r="J15" s="43"/>
      <c r="K15" s="43"/>
    </row>
    <row r="16" spans="1:11" ht="27.75" customHeight="1" x14ac:dyDescent="0.2">
      <c r="A16" s="9" t="s">
        <v>71</v>
      </c>
      <c r="B16" s="91">
        <f>Travel!B163</f>
        <v>6326.1399999999985</v>
      </c>
      <c r="C16" s="99" t="str">
        <f>C11</f>
        <v>Figures exclude GST</v>
      </c>
      <c r="D16" s="54"/>
      <c r="E16" s="6"/>
      <c r="F16" s="55"/>
      <c r="G16" s="43"/>
      <c r="H16" s="43"/>
      <c r="I16" s="43"/>
      <c r="J16" s="43"/>
      <c r="K16" s="43"/>
    </row>
    <row r="17" spans="1:11" ht="27.75" customHeight="1" x14ac:dyDescent="0.2">
      <c r="A17" s="9" t="s">
        <v>72</v>
      </c>
      <c r="B17" s="91">
        <f>Travel!B192</f>
        <v>554.03</v>
      </c>
      <c r="C17" s="99" t="str">
        <f>C11</f>
        <v>Figures exclude GST</v>
      </c>
      <c r="D17" s="6"/>
      <c r="E17" s="6"/>
      <c r="F17" s="55"/>
      <c r="G17" s="43"/>
      <c r="H17" s="43"/>
      <c r="I17" s="43"/>
      <c r="J17" s="43"/>
      <c r="K17" s="43"/>
    </row>
    <row r="18" spans="1:11" ht="27.75" customHeight="1" x14ac:dyDescent="0.2">
      <c r="A18" s="25"/>
      <c r="B18" s="20"/>
      <c r="C18" s="25"/>
      <c r="D18" s="5"/>
      <c r="E18" s="5"/>
      <c r="F18" s="56"/>
      <c r="G18" s="57"/>
      <c r="H18" s="57"/>
      <c r="I18" s="57"/>
      <c r="J18" s="57"/>
      <c r="K18" s="57"/>
    </row>
    <row r="19" spans="1:11" x14ac:dyDescent="0.2">
      <c r="A19" s="47" t="s">
        <v>73</v>
      </c>
      <c r="B19" s="23"/>
      <c r="C19" s="24"/>
      <c r="D19" s="25"/>
      <c r="E19" s="25"/>
      <c r="F19" s="25"/>
      <c r="G19" s="25"/>
      <c r="H19" s="25"/>
      <c r="I19" s="25"/>
      <c r="J19" s="25"/>
      <c r="K19" s="25"/>
    </row>
    <row r="20" spans="1:11" x14ac:dyDescent="0.2">
      <c r="A20" s="21" t="s">
        <v>74</v>
      </c>
      <c r="B20" s="48"/>
      <c r="C20" s="48"/>
      <c r="D20" s="24"/>
      <c r="E20" s="24"/>
      <c r="F20" s="24"/>
      <c r="G20" s="25"/>
      <c r="H20" s="25"/>
      <c r="I20" s="25"/>
      <c r="J20" s="25"/>
      <c r="K20" s="25"/>
    </row>
    <row r="21" spans="1:11" ht="12.6" customHeight="1" x14ac:dyDescent="0.2">
      <c r="A21" s="21" t="s">
        <v>75</v>
      </c>
      <c r="B21" s="48"/>
      <c r="C21" s="48"/>
      <c r="D21" s="18"/>
      <c r="E21" s="25"/>
      <c r="F21" s="25"/>
      <c r="G21" s="25"/>
      <c r="H21" s="25"/>
      <c r="I21" s="25"/>
      <c r="J21" s="25"/>
      <c r="K21" s="25"/>
    </row>
    <row r="22" spans="1:11" ht="12.6" customHeight="1" x14ac:dyDescent="0.2">
      <c r="A22" s="21" t="s">
        <v>76</v>
      </c>
      <c r="B22" s="48"/>
      <c r="C22" s="48"/>
      <c r="D22" s="18"/>
      <c r="E22" s="25"/>
      <c r="F22" s="25"/>
      <c r="G22" s="25"/>
      <c r="H22" s="25"/>
      <c r="I22" s="25"/>
      <c r="J22" s="25"/>
      <c r="K22" s="25"/>
    </row>
    <row r="23" spans="1:11" ht="12.6" customHeight="1" x14ac:dyDescent="0.2">
      <c r="A23" s="21" t="s">
        <v>77</v>
      </c>
      <c r="B23" s="48"/>
      <c r="C23" s="48"/>
      <c r="D23" s="18"/>
      <c r="E23" s="25"/>
      <c r="F23" s="25"/>
      <c r="G23" s="25"/>
      <c r="H23" s="25"/>
      <c r="I23" s="25"/>
      <c r="J23" s="25"/>
      <c r="K23" s="25"/>
    </row>
    <row r="24" spans="1:11" x14ac:dyDescent="0.2">
      <c r="A24" s="38"/>
      <c r="B24" s="25"/>
      <c r="C24" s="25"/>
      <c r="D24" s="25"/>
      <c r="E24" s="25"/>
      <c r="F24" s="43"/>
      <c r="G24" s="43"/>
      <c r="H24" s="43"/>
      <c r="I24" s="43"/>
      <c r="J24" s="43"/>
      <c r="K24" s="43"/>
    </row>
    <row r="25" spans="1:11" hidden="1" x14ac:dyDescent="0.2">
      <c r="A25" s="12" t="s">
        <v>78</v>
      </c>
      <c r="B25" s="13"/>
      <c r="C25" s="13"/>
      <c r="D25" s="13"/>
      <c r="E25" s="13"/>
      <c r="F25" s="13"/>
      <c r="G25" s="43"/>
      <c r="H25" s="43"/>
      <c r="I25" s="43"/>
      <c r="J25" s="43"/>
      <c r="K25" s="43"/>
    </row>
    <row r="26" spans="1:11" ht="12.75" hidden="1" customHeight="1" x14ac:dyDescent="0.2">
      <c r="A26" s="11" t="s">
        <v>79</v>
      </c>
      <c r="B26" s="4"/>
      <c r="C26" s="4"/>
      <c r="D26" s="11"/>
      <c r="E26" s="11"/>
      <c r="F26" s="11"/>
      <c r="G26" s="43"/>
      <c r="H26" s="43"/>
      <c r="I26" s="43"/>
      <c r="J26" s="43"/>
      <c r="K26" s="43"/>
    </row>
    <row r="27" spans="1:11" hidden="1" x14ac:dyDescent="0.2">
      <c r="A27" s="10" t="s">
        <v>80</v>
      </c>
      <c r="B27" s="10"/>
      <c r="C27" s="10"/>
      <c r="D27" s="10"/>
      <c r="E27" s="10"/>
      <c r="F27" s="10"/>
      <c r="G27" s="43"/>
      <c r="H27" s="43"/>
      <c r="I27" s="43"/>
      <c r="J27" s="43"/>
      <c r="K27" s="43"/>
    </row>
    <row r="28" spans="1:11" hidden="1" x14ac:dyDescent="0.2">
      <c r="A28" s="10" t="s">
        <v>81</v>
      </c>
      <c r="B28" s="10"/>
      <c r="C28" s="10"/>
      <c r="D28" s="10"/>
      <c r="E28" s="10"/>
      <c r="F28" s="10"/>
      <c r="G28" s="43"/>
      <c r="H28" s="43"/>
      <c r="I28" s="43"/>
      <c r="J28" s="43"/>
      <c r="K28" s="43"/>
    </row>
    <row r="29" spans="1:11" hidden="1" x14ac:dyDescent="0.2">
      <c r="A29" s="11" t="s">
        <v>82</v>
      </c>
      <c r="B29" s="11"/>
      <c r="C29" s="11"/>
      <c r="D29" s="11"/>
      <c r="E29" s="11"/>
      <c r="F29" s="11"/>
      <c r="G29" s="43"/>
      <c r="H29" s="43"/>
      <c r="I29" s="43"/>
      <c r="J29" s="43"/>
      <c r="K29" s="43"/>
    </row>
    <row r="30" spans="1:11" hidden="1" x14ac:dyDescent="0.2">
      <c r="A30" s="11" t="s">
        <v>83</v>
      </c>
      <c r="B30" s="11"/>
      <c r="C30" s="11"/>
      <c r="D30" s="11"/>
      <c r="E30" s="11"/>
      <c r="F30" s="11"/>
      <c r="G30" s="43"/>
      <c r="H30" s="43"/>
      <c r="I30" s="43"/>
      <c r="J30" s="43"/>
      <c r="K30" s="43"/>
    </row>
    <row r="31" spans="1:11" hidden="1" x14ac:dyDescent="0.2">
      <c r="A31" s="10" t="s">
        <v>84</v>
      </c>
      <c r="B31" s="10"/>
      <c r="C31" s="10"/>
      <c r="D31" s="10"/>
      <c r="E31" s="10"/>
      <c r="F31" s="10"/>
      <c r="G31" s="43"/>
      <c r="H31" s="43"/>
      <c r="I31" s="43"/>
      <c r="J31" s="43"/>
      <c r="K31" s="43"/>
    </row>
    <row r="32" spans="1:11" hidden="1" x14ac:dyDescent="0.2">
      <c r="A32" s="10" t="s">
        <v>85</v>
      </c>
      <c r="B32" s="10"/>
      <c r="C32" s="10"/>
      <c r="D32" s="10"/>
      <c r="E32" s="10"/>
      <c r="F32" s="10"/>
      <c r="G32" s="43"/>
      <c r="H32" s="43"/>
      <c r="I32" s="43"/>
      <c r="J32" s="43"/>
      <c r="K32" s="43"/>
    </row>
    <row r="33" spans="1:11" hidden="1" x14ac:dyDescent="0.2">
      <c r="A33" s="10" t="s">
        <v>86</v>
      </c>
      <c r="B33" s="10"/>
      <c r="C33" s="10"/>
      <c r="D33" s="10"/>
      <c r="E33" s="10"/>
      <c r="F33" s="10"/>
      <c r="G33" s="43"/>
      <c r="H33" s="43"/>
      <c r="I33" s="43"/>
      <c r="J33" s="43"/>
      <c r="K33" s="43"/>
    </row>
    <row r="34" spans="1:11" hidden="1" x14ac:dyDescent="0.2">
      <c r="A34" s="11" t="s">
        <v>87</v>
      </c>
      <c r="B34" s="11"/>
      <c r="C34" s="11"/>
      <c r="D34" s="11"/>
      <c r="E34" s="11"/>
      <c r="F34" s="11"/>
      <c r="G34" s="43"/>
      <c r="H34" s="43"/>
      <c r="I34" s="43"/>
      <c r="J34" s="43"/>
      <c r="K34" s="43"/>
    </row>
    <row r="35" spans="1:11" hidden="1" x14ac:dyDescent="0.2">
      <c r="A35" s="11" t="s">
        <v>88</v>
      </c>
      <c r="B35" s="11"/>
      <c r="C35" s="11"/>
      <c r="D35" s="11"/>
      <c r="E35" s="11"/>
      <c r="F35" s="11"/>
      <c r="G35" s="43"/>
      <c r="H35" s="43"/>
      <c r="I35" s="43"/>
      <c r="J35" s="43"/>
      <c r="K35" s="43"/>
    </row>
    <row r="36" spans="1:11" hidden="1" x14ac:dyDescent="0.2">
      <c r="A36" s="94" t="s">
        <v>58</v>
      </c>
      <c r="B36" s="93"/>
      <c r="C36" s="93"/>
      <c r="D36" s="93"/>
      <c r="E36" s="93"/>
      <c r="F36" s="93"/>
      <c r="G36" s="43"/>
      <c r="H36" s="43"/>
      <c r="I36" s="43"/>
      <c r="J36" s="43"/>
      <c r="K36" s="43"/>
    </row>
    <row r="37" spans="1:11" hidden="1" x14ac:dyDescent="0.2">
      <c r="A37" s="94" t="s">
        <v>89</v>
      </c>
      <c r="B37" s="93"/>
      <c r="C37" s="93"/>
      <c r="D37" s="93"/>
      <c r="E37" s="93"/>
      <c r="F37" s="93"/>
      <c r="G37" s="43"/>
      <c r="H37" s="43"/>
      <c r="I37" s="43"/>
      <c r="J37" s="43"/>
      <c r="K37" s="43"/>
    </row>
    <row r="38" spans="1:11" hidden="1" x14ac:dyDescent="0.2">
      <c r="A38" s="94" t="s">
        <v>168</v>
      </c>
      <c r="B38" s="93"/>
      <c r="C38" s="93"/>
      <c r="D38" s="93"/>
      <c r="E38" s="93"/>
      <c r="F38" s="93"/>
      <c r="G38" s="43"/>
      <c r="H38" s="43"/>
      <c r="I38" s="43"/>
      <c r="J38" s="43"/>
      <c r="K38" s="43"/>
    </row>
    <row r="39" spans="1:11" hidden="1" x14ac:dyDescent="0.2">
      <c r="A39" s="58" t="s">
        <v>90</v>
      </c>
      <c r="B39" s="3"/>
      <c r="C39" s="3"/>
      <c r="D39" s="3"/>
      <c r="E39" s="3"/>
      <c r="F39" s="3"/>
      <c r="G39" s="43"/>
      <c r="H39" s="43"/>
      <c r="I39" s="43"/>
      <c r="J39" s="43"/>
      <c r="K39" s="43"/>
    </row>
    <row r="40" spans="1:11" hidden="1" x14ac:dyDescent="0.2">
      <c r="A40" s="59" t="s">
        <v>91</v>
      </c>
      <c r="B40" s="3"/>
      <c r="C40" s="3"/>
      <c r="D40" s="3"/>
      <c r="E40" s="3"/>
      <c r="F40" s="3"/>
      <c r="G40" s="43"/>
      <c r="H40" s="43"/>
      <c r="I40" s="43"/>
      <c r="J40" s="43"/>
      <c r="K40" s="43"/>
    </row>
    <row r="41" spans="1:11" hidden="1" x14ac:dyDescent="0.2">
      <c r="A41" s="59" t="s">
        <v>92</v>
      </c>
      <c r="B41" s="3"/>
      <c r="C41" s="3"/>
      <c r="D41" s="3"/>
      <c r="E41" s="3"/>
      <c r="F41" s="3"/>
      <c r="G41" s="43"/>
      <c r="H41" s="43"/>
      <c r="I41" s="43"/>
      <c r="J41" s="43"/>
      <c r="K41" s="43"/>
    </row>
    <row r="42" spans="1:11" hidden="1" x14ac:dyDescent="0.2">
      <c r="A42" s="59" t="s">
        <v>93</v>
      </c>
      <c r="B42" s="3"/>
      <c r="C42" s="3"/>
      <c r="D42" s="3"/>
      <c r="E42" s="3"/>
      <c r="F42" s="3"/>
      <c r="G42" s="43"/>
      <c r="H42" s="43"/>
      <c r="I42" s="43"/>
      <c r="J42" s="43"/>
      <c r="K42" s="43"/>
    </row>
    <row r="43" spans="1:11" hidden="1" x14ac:dyDescent="0.2">
      <c r="A43" s="59" t="s">
        <v>94</v>
      </c>
      <c r="B43" s="3"/>
      <c r="C43" s="3"/>
      <c r="D43" s="3"/>
      <c r="E43" s="3"/>
      <c r="F43" s="3"/>
      <c r="G43" s="43"/>
      <c r="H43" s="43"/>
      <c r="I43" s="43"/>
      <c r="J43" s="43"/>
      <c r="K43" s="43"/>
    </row>
    <row r="44" spans="1:11" hidden="1" x14ac:dyDescent="0.2">
      <c r="A44" s="59" t="s">
        <v>95</v>
      </c>
      <c r="B44" s="3"/>
      <c r="C44" s="3"/>
      <c r="D44" s="3"/>
      <c r="E44" s="3"/>
      <c r="F44" s="3"/>
      <c r="G44" s="43"/>
      <c r="H44" s="43"/>
      <c r="I44" s="43"/>
      <c r="J44" s="43"/>
      <c r="K44" s="43"/>
    </row>
    <row r="45" spans="1:11" hidden="1" x14ac:dyDescent="0.2">
      <c r="A45" s="95" t="s">
        <v>96</v>
      </c>
      <c r="B45" s="93"/>
      <c r="C45" s="93"/>
      <c r="D45" s="93"/>
      <c r="E45" s="93"/>
      <c r="F45" s="93"/>
      <c r="G45" s="43"/>
      <c r="H45" s="43"/>
      <c r="I45" s="43"/>
      <c r="J45" s="43"/>
      <c r="K45" s="43"/>
    </row>
    <row r="46" spans="1:11" hidden="1" x14ac:dyDescent="0.2">
      <c r="A46" s="93" t="s">
        <v>97</v>
      </c>
      <c r="B46" s="93"/>
      <c r="C46" s="93"/>
      <c r="D46" s="93"/>
      <c r="E46" s="93"/>
      <c r="F46" s="93"/>
      <c r="G46" s="43"/>
      <c r="H46" s="43"/>
      <c r="I46" s="43"/>
      <c r="J46" s="43"/>
      <c r="K46" s="43"/>
    </row>
    <row r="47" spans="1:11" hidden="1" x14ac:dyDescent="0.2">
      <c r="A47" s="60">
        <v>-20000</v>
      </c>
      <c r="B47" s="3"/>
      <c r="C47" s="3"/>
      <c r="D47" s="3"/>
      <c r="E47" s="3"/>
      <c r="F47" s="3"/>
      <c r="G47" s="43"/>
      <c r="H47" s="43"/>
      <c r="I47" s="43"/>
      <c r="J47" s="43"/>
      <c r="K47" s="43"/>
    </row>
    <row r="48" spans="1:11" ht="25.5" hidden="1" x14ac:dyDescent="0.2">
      <c r="A48" s="114" t="s">
        <v>98</v>
      </c>
      <c r="B48" s="93"/>
      <c r="C48" s="93"/>
      <c r="D48" s="93"/>
      <c r="E48" s="93"/>
      <c r="F48" s="93"/>
      <c r="G48" s="43"/>
      <c r="H48" s="43"/>
      <c r="I48" s="43"/>
      <c r="J48" s="43"/>
      <c r="K48" s="43"/>
    </row>
    <row r="49" spans="1:11" ht="25.5" hidden="1" x14ac:dyDescent="0.2">
      <c r="A49" s="114" t="s">
        <v>99</v>
      </c>
      <c r="B49" s="93"/>
      <c r="C49" s="93"/>
      <c r="D49" s="93"/>
      <c r="E49" s="93"/>
      <c r="F49" s="93"/>
      <c r="G49" s="43"/>
      <c r="H49" s="43"/>
      <c r="I49" s="43"/>
      <c r="J49" s="43"/>
      <c r="K49" s="43"/>
    </row>
    <row r="50" spans="1:11" ht="25.5" hidden="1" x14ac:dyDescent="0.2">
      <c r="A50" s="115" t="s">
        <v>100</v>
      </c>
      <c r="B50" s="3"/>
      <c r="C50" s="3"/>
      <c r="D50" s="3"/>
      <c r="E50" s="3"/>
      <c r="F50" s="3"/>
      <c r="G50" s="43"/>
      <c r="H50" s="43"/>
      <c r="I50" s="43"/>
      <c r="J50" s="43"/>
      <c r="K50" s="43"/>
    </row>
    <row r="51" spans="1:11" ht="25.5" hidden="1" x14ac:dyDescent="0.2">
      <c r="A51" s="115" t="s">
        <v>101</v>
      </c>
      <c r="B51" s="3"/>
      <c r="C51" s="3"/>
      <c r="D51" s="3"/>
      <c r="E51" s="3"/>
      <c r="F51" s="3"/>
      <c r="G51" s="43"/>
      <c r="H51" s="43"/>
      <c r="I51" s="43"/>
      <c r="J51" s="43"/>
      <c r="K51" s="43"/>
    </row>
    <row r="52" spans="1:11" ht="38.25" hidden="1" x14ac:dyDescent="0.2">
      <c r="A52" s="115" t="s">
        <v>102</v>
      </c>
      <c r="B52" s="105"/>
      <c r="C52" s="105"/>
      <c r="D52" s="113"/>
      <c r="E52" s="61"/>
      <c r="F52" s="61"/>
      <c r="G52" s="43"/>
      <c r="H52" s="43"/>
      <c r="I52" s="43"/>
      <c r="J52" s="43"/>
      <c r="K52" s="43"/>
    </row>
    <row r="53" spans="1:11" hidden="1" x14ac:dyDescent="0.2">
      <c r="A53" s="110" t="s">
        <v>103</v>
      </c>
      <c r="B53" s="111"/>
      <c r="C53" s="111"/>
      <c r="D53" s="104"/>
      <c r="E53" s="62"/>
      <c r="F53" s="62" t="b">
        <v>1</v>
      </c>
      <c r="G53" s="43"/>
      <c r="H53" s="43"/>
      <c r="I53" s="43"/>
      <c r="J53" s="43"/>
      <c r="K53" s="43"/>
    </row>
    <row r="54" spans="1:11" hidden="1" x14ac:dyDescent="0.2">
      <c r="A54" s="112" t="s">
        <v>104</v>
      </c>
      <c r="B54" s="110"/>
      <c r="C54" s="110"/>
      <c r="D54" s="110"/>
      <c r="E54" s="62"/>
      <c r="F54" s="62" t="b">
        <v>0</v>
      </c>
      <c r="G54" s="43"/>
      <c r="H54" s="43"/>
      <c r="I54" s="43"/>
      <c r="J54" s="43"/>
      <c r="K54" s="43"/>
    </row>
    <row r="55" spans="1:11" hidden="1" x14ac:dyDescent="0.2">
      <c r="A55" s="116"/>
      <c r="B55" s="106">
        <f>COUNT(Travel!B12:B83)</f>
        <v>65</v>
      </c>
      <c r="C55" s="106"/>
      <c r="D55" s="106">
        <f>COUNTIF(Travel!D12:D83,"*")</f>
        <v>65</v>
      </c>
      <c r="E55" s="107"/>
      <c r="F55" s="107" t="b">
        <f>MIN(B55,D55)=MAX(B55,D55)</f>
        <v>1</v>
      </c>
      <c r="G55" s="43"/>
      <c r="H55" s="43"/>
      <c r="I55" s="43"/>
      <c r="J55" s="43"/>
      <c r="K55" s="43"/>
    </row>
    <row r="56" spans="1:11" hidden="1" x14ac:dyDescent="0.2">
      <c r="A56" s="116" t="s">
        <v>105</v>
      </c>
      <c r="B56" s="106">
        <f>COUNT(Travel!B88:B162)</f>
        <v>59</v>
      </c>
      <c r="C56" s="106"/>
      <c r="D56" s="106">
        <f>COUNTIF(Travel!D88:D162,"*")</f>
        <v>59</v>
      </c>
      <c r="E56" s="107"/>
      <c r="F56" s="107" t="b">
        <f>MIN(B56,D56)=MAX(B56,D56)</f>
        <v>1</v>
      </c>
    </row>
    <row r="57" spans="1:11" hidden="1" x14ac:dyDescent="0.2">
      <c r="A57" s="117"/>
      <c r="B57" s="106">
        <f>COUNT(Travel!B167:B191)</f>
        <v>20</v>
      </c>
      <c r="C57" s="106"/>
      <c r="D57" s="106">
        <f>COUNTIF(Travel!D167:D191,"*")</f>
        <v>20</v>
      </c>
      <c r="E57" s="107"/>
      <c r="F57" s="107" t="b">
        <f>MIN(B57,D57)=MAX(B57,D57)</f>
        <v>1</v>
      </c>
    </row>
    <row r="58" spans="1:11" hidden="1" x14ac:dyDescent="0.2">
      <c r="A58" s="118" t="s">
        <v>106</v>
      </c>
      <c r="B58" s="108">
        <f>COUNT(Hospitality!B11:B23)</f>
        <v>2</v>
      </c>
      <c r="C58" s="108"/>
      <c r="D58" s="108">
        <f>COUNTIF(Hospitality!D11:D23,"*")</f>
        <v>2</v>
      </c>
      <c r="E58" s="109"/>
      <c r="F58" s="109" t="b">
        <f>MIN(B58,D58)=MAX(B58,D58)</f>
        <v>1</v>
      </c>
    </row>
    <row r="59" spans="1:11" hidden="1" x14ac:dyDescent="0.2">
      <c r="A59" s="119" t="s">
        <v>107</v>
      </c>
      <c r="B59" s="107">
        <f>COUNT('All other expenses'!B11:B34)</f>
        <v>20</v>
      </c>
      <c r="C59" s="107"/>
      <c r="D59" s="107">
        <f>COUNTIF('All other expenses'!D11:D34,"*")</f>
        <v>20</v>
      </c>
      <c r="E59" s="107"/>
      <c r="F59" s="107" t="b">
        <f>MIN(B59,D59)=MAX(B59,D59)</f>
        <v>1</v>
      </c>
    </row>
    <row r="60" spans="1:11" hidden="1" x14ac:dyDescent="0.2">
      <c r="A60" s="118" t="s">
        <v>108</v>
      </c>
      <c r="B60" s="108">
        <f>COUNTIF('Gifts and benefits'!B11:B68,"*")</f>
        <v>50</v>
      </c>
      <c r="C60" s="108">
        <f>COUNTIF('Gifts and benefits'!C11:C68,"*")</f>
        <v>50</v>
      </c>
      <c r="D60" s="108"/>
      <c r="E60" s="108">
        <f>COUNTA('Gifts and benefits'!E11:E68)</f>
        <v>50</v>
      </c>
      <c r="F60" s="109"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N217"/>
  <sheetViews>
    <sheetView zoomScale="85" zoomScaleNormal="85" workbookViewId="0">
      <selection activeCell="F143" sqref="F143"/>
    </sheetView>
  </sheetViews>
  <sheetFormatPr defaultColWidth="0" defaultRowHeight="12.75" x14ac:dyDescent="0.2"/>
  <cols>
    <col min="1" max="1" width="24.85546875" style="14" customWidth="1"/>
    <col min="2" max="2" width="14.28515625" style="14" customWidth="1"/>
    <col min="3" max="3" width="83.28515625" style="14" customWidth="1"/>
    <col min="4" max="4" width="29" style="14" customWidth="1"/>
    <col min="5" max="5" width="21.42578125" style="14" customWidth="1"/>
    <col min="6" max="7" width="9.140625" style="14" customWidth="1"/>
    <col min="8" max="11" width="0" style="14" hidden="1" customWidth="1"/>
    <col min="12" max="12" width="9.140625" style="14" customWidth="1"/>
    <col min="13" max="14" width="0" style="14" hidden="1" customWidth="1"/>
    <col min="15" max="16384" width="9.140625" style="14" hidden="1"/>
  </cols>
  <sheetData>
    <row r="1" spans="1:5" ht="26.25" customHeight="1" x14ac:dyDescent="0.2">
      <c r="A1" s="176" t="s">
        <v>109</v>
      </c>
      <c r="B1" s="176"/>
      <c r="C1" s="176"/>
      <c r="D1" s="176"/>
      <c r="E1" s="176"/>
    </row>
    <row r="2" spans="1:5" ht="21" customHeight="1" x14ac:dyDescent="0.2">
      <c r="A2" s="2" t="s">
        <v>52</v>
      </c>
      <c r="B2" s="188" t="str">
        <f>'Summary and sign-off'!B2:F2</f>
        <v>Guardians of New Zealand Superannuation</v>
      </c>
      <c r="C2" s="188"/>
      <c r="D2" s="188"/>
      <c r="E2" s="188"/>
    </row>
    <row r="3" spans="1:5" ht="21" customHeight="1" x14ac:dyDescent="0.2">
      <c r="A3" s="2" t="s">
        <v>110</v>
      </c>
      <c r="B3" s="188" t="str">
        <f>'Summary and sign-off'!B3:F3</f>
        <v>Matt Whineray</v>
      </c>
      <c r="C3" s="188"/>
      <c r="D3" s="188"/>
      <c r="E3" s="188"/>
    </row>
    <row r="4" spans="1:5" ht="21" customHeight="1" x14ac:dyDescent="0.2">
      <c r="A4" s="2" t="s">
        <v>111</v>
      </c>
      <c r="B4" s="188" t="str">
        <f>'Summary and sign-off'!B4:F4</f>
        <v>1 July 2019</v>
      </c>
      <c r="C4" s="188"/>
      <c r="D4" s="188"/>
      <c r="E4" s="188"/>
    </row>
    <row r="5" spans="1:5" ht="21" customHeight="1" x14ac:dyDescent="0.2">
      <c r="A5" s="2" t="s">
        <v>112</v>
      </c>
      <c r="B5" s="188" t="str">
        <f>'Summary and sign-off'!B5:F5</f>
        <v>30 June 2020</v>
      </c>
      <c r="C5" s="188"/>
      <c r="D5" s="188"/>
      <c r="E5" s="188"/>
    </row>
    <row r="6" spans="1:5" ht="21" customHeight="1" x14ac:dyDescent="0.2">
      <c r="A6" s="2" t="s">
        <v>113</v>
      </c>
      <c r="B6" s="174" t="s">
        <v>81</v>
      </c>
      <c r="C6" s="174"/>
      <c r="D6" s="174"/>
      <c r="E6" s="174"/>
    </row>
    <row r="7" spans="1:5" ht="21" customHeight="1" x14ac:dyDescent="0.2">
      <c r="A7" s="2" t="s">
        <v>56</v>
      </c>
      <c r="B7" s="174"/>
      <c r="C7" s="174"/>
      <c r="D7" s="174"/>
      <c r="E7" s="174"/>
    </row>
    <row r="8" spans="1:5" ht="36" customHeight="1" x14ac:dyDescent="0.2">
      <c r="A8" s="191" t="s">
        <v>114</v>
      </c>
      <c r="B8" s="192"/>
      <c r="C8" s="192"/>
      <c r="D8" s="192"/>
      <c r="E8" s="192"/>
    </row>
    <row r="9" spans="1:5" ht="36" customHeight="1" x14ac:dyDescent="0.2">
      <c r="A9" s="193" t="s">
        <v>115</v>
      </c>
      <c r="B9" s="194"/>
      <c r="C9" s="194"/>
      <c r="D9" s="194"/>
      <c r="E9" s="194"/>
    </row>
    <row r="10" spans="1:5" ht="24.75" customHeight="1" x14ac:dyDescent="0.2">
      <c r="A10" s="190" t="s">
        <v>116</v>
      </c>
      <c r="B10" s="195"/>
      <c r="C10" s="190"/>
      <c r="D10" s="190"/>
      <c r="E10" s="190"/>
    </row>
    <row r="11" spans="1:5" ht="27" customHeight="1" x14ac:dyDescent="0.2">
      <c r="A11" s="33" t="s">
        <v>117</v>
      </c>
      <c r="B11" s="33" t="s">
        <v>118</v>
      </c>
      <c r="C11" s="33" t="s">
        <v>119</v>
      </c>
      <c r="D11" s="33" t="s">
        <v>120</v>
      </c>
      <c r="E11" s="33" t="s">
        <v>121</v>
      </c>
    </row>
    <row r="12" spans="1:5" s="82" customFormat="1" x14ac:dyDescent="0.2">
      <c r="A12" s="149"/>
      <c r="B12" s="150"/>
      <c r="C12" s="151"/>
      <c r="D12" s="151"/>
      <c r="E12" s="152"/>
    </row>
    <row r="13" spans="1:5" s="82" customFormat="1" x14ac:dyDescent="0.2">
      <c r="A13" s="149">
        <v>43735</v>
      </c>
      <c r="B13" s="150">
        <v>370.06</v>
      </c>
      <c r="C13" s="151" t="s">
        <v>200</v>
      </c>
      <c r="D13" s="151" t="s">
        <v>179</v>
      </c>
      <c r="E13" s="181" t="s">
        <v>191</v>
      </c>
    </row>
    <row r="14" spans="1:5" s="82" customFormat="1" x14ac:dyDescent="0.2">
      <c r="A14" s="149">
        <v>43709</v>
      </c>
      <c r="B14" s="150">
        <v>590.66</v>
      </c>
      <c r="C14" s="151" t="s">
        <v>200</v>
      </c>
      <c r="D14" s="151" t="s">
        <v>180</v>
      </c>
      <c r="E14" s="186"/>
    </row>
    <row r="15" spans="1:5" s="82" customFormat="1" x14ac:dyDescent="0.2">
      <c r="A15" s="149">
        <v>43709</v>
      </c>
      <c r="B15" s="150">
        <v>621.05999999999995</v>
      </c>
      <c r="C15" s="151" t="s">
        <v>200</v>
      </c>
      <c r="D15" s="151" t="s">
        <v>180</v>
      </c>
      <c r="E15" s="186"/>
    </row>
    <row r="16" spans="1:5" s="82" customFormat="1" x14ac:dyDescent="0.2">
      <c r="A16" s="149">
        <v>43738</v>
      </c>
      <c r="B16" s="150">
        <v>84</v>
      </c>
      <c r="C16" s="151" t="s">
        <v>200</v>
      </c>
      <c r="D16" s="151" t="s">
        <v>182</v>
      </c>
      <c r="E16" s="186"/>
    </row>
    <row r="17" spans="1:5" s="82" customFormat="1" x14ac:dyDescent="0.2">
      <c r="A17" s="149">
        <v>43738</v>
      </c>
      <c r="B17" s="150">
        <v>91.67</v>
      </c>
      <c r="C17" s="151" t="s">
        <v>200</v>
      </c>
      <c r="D17" s="151" t="s">
        <v>182</v>
      </c>
      <c r="E17" s="187"/>
    </row>
    <row r="18" spans="1:5" s="82" customFormat="1" x14ac:dyDescent="0.2">
      <c r="A18" s="145"/>
      <c r="B18" s="146"/>
      <c r="C18" s="147"/>
      <c r="D18" s="147"/>
      <c r="E18" s="148"/>
    </row>
    <row r="19" spans="1:5" s="82" customFormat="1" x14ac:dyDescent="0.2">
      <c r="A19" s="149">
        <v>43677</v>
      </c>
      <c r="B19" s="150">
        <v>5817.32</v>
      </c>
      <c r="C19" s="151" t="s">
        <v>199</v>
      </c>
      <c r="D19" s="151" t="s">
        <v>180</v>
      </c>
      <c r="E19" s="181" t="s">
        <v>194</v>
      </c>
    </row>
    <row r="20" spans="1:5" s="82" customFormat="1" x14ac:dyDescent="0.2">
      <c r="A20" s="149">
        <v>43677</v>
      </c>
      <c r="B20" s="150">
        <v>1218.4000000000001</v>
      </c>
      <c r="C20" s="151" t="s">
        <v>199</v>
      </c>
      <c r="D20" s="151" t="s">
        <v>180</v>
      </c>
      <c r="E20" s="186"/>
    </row>
    <row r="21" spans="1:5" s="82" customFormat="1" x14ac:dyDescent="0.2">
      <c r="A21" s="149">
        <v>43677</v>
      </c>
      <c r="B21" s="150">
        <v>1218.4000000000001</v>
      </c>
      <c r="C21" s="151" t="s">
        <v>199</v>
      </c>
      <c r="D21" s="151" t="s">
        <v>180</v>
      </c>
      <c r="E21" s="186"/>
    </row>
    <row r="22" spans="1:5" s="82" customFormat="1" x14ac:dyDescent="0.2">
      <c r="A22" s="149">
        <v>43708</v>
      </c>
      <c r="B22" s="150">
        <v>75</v>
      </c>
      <c r="C22" s="151" t="s">
        <v>199</v>
      </c>
      <c r="D22" s="151" t="s">
        <v>180</v>
      </c>
      <c r="E22" s="186"/>
    </row>
    <row r="23" spans="1:5" s="82" customFormat="1" x14ac:dyDescent="0.2">
      <c r="A23" s="149">
        <v>43708</v>
      </c>
      <c r="B23" s="150">
        <v>75</v>
      </c>
      <c r="C23" s="151" t="s">
        <v>199</v>
      </c>
      <c r="D23" s="151" t="s">
        <v>180</v>
      </c>
      <c r="E23" s="186"/>
    </row>
    <row r="24" spans="1:5" s="82" customFormat="1" x14ac:dyDescent="0.2">
      <c r="A24" s="149">
        <v>43738</v>
      </c>
      <c r="B24" s="150">
        <v>2303.5500000000002</v>
      </c>
      <c r="C24" s="151" t="s">
        <v>199</v>
      </c>
      <c r="D24" s="151" t="s">
        <v>180</v>
      </c>
      <c r="E24" s="186"/>
    </row>
    <row r="25" spans="1:5" s="82" customFormat="1" x14ac:dyDescent="0.2">
      <c r="A25" s="149">
        <v>43738</v>
      </c>
      <c r="B25" s="150">
        <v>0.5</v>
      </c>
      <c r="C25" s="151" t="s">
        <v>199</v>
      </c>
      <c r="D25" s="151" t="s">
        <v>181</v>
      </c>
      <c r="E25" s="186"/>
    </row>
    <row r="26" spans="1:5" s="82" customFormat="1" x14ac:dyDescent="0.2">
      <c r="A26" s="149">
        <v>43733</v>
      </c>
      <c r="B26" s="150">
        <v>220</v>
      </c>
      <c r="C26" s="151" t="s">
        <v>199</v>
      </c>
      <c r="D26" s="151" t="s">
        <v>183</v>
      </c>
      <c r="E26" s="186"/>
    </row>
    <row r="27" spans="1:5" s="82" customFormat="1" x14ac:dyDescent="0.2">
      <c r="A27" s="149">
        <v>43709</v>
      </c>
      <c r="B27" s="150">
        <v>177.5</v>
      </c>
      <c r="C27" s="151" t="s">
        <v>199</v>
      </c>
      <c r="D27" s="151" t="s">
        <v>180</v>
      </c>
      <c r="E27" s="186"/>
    </row>
    <row r="28" spans="1:5" s="82" customFormat="1" x14ac:dyDescent="0.2">
      <c r="A28" s="149">
        <v>43738</v>
      </c>
      <c r="B28" s="150">
        <v>82.54</v>
      </c>
      <c r="C28" s="151" t="s">
        <v>199</v>
      </c>
      <c r="D28" s="151" t="s">
        <v>182</v>
      </c>
      <c r="E28" s="186"/>
    </row>
    <row r="29" spans="1:5" s="82" customFormat="1" x14ac:dyDescent="0.2">
      <c r="A29" s="149">
        <v>43738</v>
      </c>
      <c r="B29" s="150">
        <v>91.3</v>
      </c>
      <c r="C29" s="151" t="s">
        <v>199</v>
      </c>
      <c r="D29" s="151" t="s">
        <v>182</v>
      </c>
      <c r="E29" s="187"/>
    </row>
    <row r="30" spans="1:5" s="82" customFormat="1" x14ac:dyDescent="0.2">
      <c r="A30" s="145"/>
      <c r="B30" s="146"/>
      <c r="C30" s="147"/>
      <c r="D30" s="147"/>
      <c r="E30" s="148"/>
    </row>
    <row r="31" spans="1:5" s="82" customFormat="1" x14ac:dyDescent="0.2">
      <c r="A31" s="149">
        <v>43708</v>
      </c>
      <c r="B31" s="150">
        <v>40</v>
      </c>
      <c r="C31" s="151" t="s">
        <v>203</v>
      </c>
      <c r="D31" s="151" t="s">
        <v>181</v>
      </c>
      <c r="E31" s="181" t="s">
        <v>195</v>
      </c>
    </row>
    <row r="32" spans="1:5" s="82" customFormat="1" x14ac:dyDescent="0.2">
      <c r="A32" s="149">
        <v>43708</v>
      </c>
      <c r="B32" s="150">
        <v>40</v>
      </c>
      <c r="C32" s="151" t="s">
        <v>203</v>
      </c>
      <c r="D32" s="151" t="s">
        <v>181</v>
      </c>
      <c r="E32" s="186"/>
    </row>
    <row r="33" spans="1:5" s="82" customFormat="1" x14ac:dyDescent="0.2">
      <c r="A33" s="149">
        <v>43708</v>
      </c>
      <c r="B33" s="150">
        <v>177.5</v>
      </c>
      <c r="C33" s="151" t="s">
        <v>203</v>
      </c>
      <c r="D33" s="151" t="s">
        <v>181</v>
      </c>
      <c r="E33" s="186"/>
    </row>
    <row r="34" spans="1:5" s="82" customFormat="1" x14ac:dyDescent="0.2">
      <c r="A34" s="149">
        <v>43708</v>
      </c>
      <c r="B34" s="150">
        <v>12603.46</v>
      </c>
      <c r="C34" s="151" t="s">
        <v>203</v>
      </c>
      <c r="D34" s="151" t="s">
        <v>180</v>
      </c>
      <c r="E34" s="186"/>
    </row>
    <row r="35" spans="1:5" s="82" customFormat="1" x14ac:dyDescent="0.2">
      <c r="A35" s="149">
        <v>43708</v>
      </c>
      <c r="B35" s="150">
        <v>1175.23</v>
      </c>
      <c r="C35" s="151" t="s">
        <v>203</v>
      </c>
      <c r="D35" s="151" t="s">
        <v>180</v>
      </c>
      <c r="E35" s="186"/>
    </row>
    <row r="36" spans="1:5" s="82" customFormat="1" x14ac:dyDescent="0.2">
      <c r="A36" s="149">
        <v>43738</v>
      </c>
      <c r="B36" s="150">
        <v>50</v>
      </c>
      <c r="C36" s="151" t="s">
        <v>203</v>
      </c>
      <c r="D36" s="151" t="s">
        <v>181</v>
      </c>
      <c r="E36" s="186"/>
    </row>
    <row r="37" spans="1:5" s="82" customFormat="1" x14ac:dyDescent="0.2">
      <c r="A37" s="149">
        <v>43738</v>
      </c>
      <c r="B37" s="150">
        <v>320</v>
      </c>
      <c r="C37" s="151" t="s">
        <v>203</v>
      </c>
      <c r="D37" s="151" t="s">
        <v>180</v>
      </c>
      <c r="E37" s="186"/>
    </row>
    <row r="38" spans="1:5" s="82" customFormat="1" x14ac:dyDescent="0.2">
      <c r="A38" s="149">
        <v>43738</v>
      </c>
      <c r="B38" s="150">
        <v>50</v>
      </c>
      <c r="C38" s="151" t="s">
        <v>203</v>
      </c>
      <c r="D38" s="151" t="s">
        <v>181</v>
      </c>
      <c r="E38" s="186"/>
    </row>
    <row r="39" spans="1:5" s="82" customFormat="1" x14ac:dyDescent="0.2">
      <c r="A39" s="149">
        <v>43738</v>
      </c>
      <c r="B39" s="150">
        <v>324</v>
      </c>
      <c r="C39" s="151" t="s">
        <v>203</v>
      </c>
      <c r="D39" s="151" t="s">
        <v>180</v>
      </c>
      <c r="E39" s="186"/>
    </row>
    <row r="40" spans="1:5" s="82" customFormat="1" x14ac:dyDescent="0.2">
      <c r="A40" s="149">
        <v>43765</v>
      </c>
      <c r="B40" s="150">
        <v>8.64</v>
      </c>
      <c r="C40" s="151" t="s">
        <v>203</v>
      </c>
      <c r="D40" s="151" t="s">
        <v>184</v>
      </c>
      <c r="E40" s="186"/>
    </row>
    <row r="41" spans="1:5" s="82" customFormat="1" x14ac:dyDescent="0.2">
      <c r="A41" s="149">
        <v>43765</v>
      </c>
      <c r="B41" s="150">
        <v>45.28</v>
      </c>
      <c r="C41" s="151" t="s">
        <v>203</v>
      </c>
      <c r="D41" s="151" t="s">
        <v>177</v>
      </c>
      <c r="E41" s="186"/>
    </row>
    <row r="42" spans="1:5" s="82" customFormat="1" x14ac:dyDescent="0.2">
      <c r="A42" s="149">
        <v>43765</v>
      </c>
      <c r="B42" s="150">
        <v>6.99</v>
      </c>
      <c r="C42" s="151" t="s">
        <v>203</v>
      </c>
      <c r="D42" s="151" t="s">
        <v>177</v>
      </c>
      <c r="E42" s="186"/>
    </row>
    <row r="43" spans="1:5" s="82" customFormat="1" x14ac:dyDescent="0.2">
      <c r="A43" s="149">
        <v>43765</v>
      </c>
      <c r="B43" s="150">
        <v>1.51</v>
      </c>
      <c r="C43" s="151" t="s">
        <v>203</v>
      </c>
      <c r="D43" s="151" t="s">
        <v>178</v>
      </c>
      <c r="E43" s="186"/>
    </row>
    <row r="44" spans="1:5" s="82" customFormat="1" x14ac:dyDescent="0.2">
      <c r="A44" s="149">
        <v>43765</v>
      </c>
      <c r="B44" s="150">
        <v>1.51</v>
      </c>
      <c r="C44" s="151" t="s">
        <v>203</v>
      </c>
      <c r="D44" s="151" t="s">
        <v>178</v>
      </c>
      <c r="E44" s="186"/>
    </row>
    <row r="45" spans="1:5" s="82" customFormat="1" x14ac:dyDescent="0.2">
      <c r="A45" s="149">
        <v>43765</v>
      </c>
      <c r="B45" s="150">
        <v>29.4</v>
      </c>
      <c r="C45" s="151" t="s">
        <v>203</v>
      </c>
      <c r="D45" s="151" t="s">
        <v>178</v>
      </c>
      <c r="E45" s="186"/>
    </row>
    <row r="46" spans="1:5" s="82" customFormat="1" x14ac:dyDescent="0.2">
      <c r="A46" s="149">
        <v>43765</v>
      </c>
      <c r="B46" s="150">
        <v>1.51</v>
      </c>
      <c r="C46" s="151" t="s">
        <v>203</v>
      </c>
      <c r="D46" s="151" t="s">
        <v>178</v>
      </c>
      <c r="E46" s="186"/>
    </row>
    <row r="47" spans="1:5" s="82" customFormat="1" x14ac:dyDescent="0.2">
      <c r="A47" s="149">
        <v>43765</v>
      </c>
      <c r="B47" s="150">
        <v>80.209999999999994</v>
      </c>
      <c r="C47" s="151" t="s">
        <v>203</v>
      </c>
      <c r="D47" s="151" t="s">
        <v>186</v>
      </c>
      <c r="E47" s="186"/>
    </row>
    <row r="48" spans="1:5" s="82" customFormat="1" x14ac:dyDescent="0.2">
      <c r="A48" s="149">
        <v>43765</v>
      </c>
      <c r="B48" s="150">
        <v>3.68</v>
      </c>
      <c r="C48" s="151" t="s">
        <v>203</v>
      </c>
      <c r="D48" s="151" t="s">
        <v>178</v>
      </c>
      <c r="E48" s="186"/>
    </row>
    <row r="49" spans="1:5" s="82" customFormat="1" x14ac:dyDescent="0.2">
      <c r="A49" s="149">
        <v>43765</v>
      </c>
      <c r="B49" s="150">
        <v>152.58000000000001</v>
      </c>
      <c r="C49" s="151" t="s">
        <v>203</v>
      </c>
      <c r="D49" s="151" t="s">
        <v>187</v>
      </c>
      <c r="E49" s="186"/>
    </row>
    <row r="50" spans="1:5" s="82" customFormat="1" x14ac:dyDescent="0.2">
      <c r="A50" s="149">
        <v>43765</v>
      </c>
      <c r="B50" s="150">
        <v>1664.38</v>
      </c>
      <c r="C50" s="151" t="s">
        <v>203</v>
      </c>
      <c r="D50" s="151" t="s">
        <v>179</v>
      </c>
      <c r="E50" s="186"/>
    </row>
    <row r="51" spans="1:5" s="82" customFormat="1" x14ac:dyDescent="0.2">
      <c r="A51" s="149">
        <v>43765</v>
      </c>
      <c r="B51" s="150">
        <v>792.52</v>
      </c>
      <c r="C51" s="151" t="s">
        <v>203</v>
      </c>
      <c r="D51" s="151" t="s">
        <v>188</v>
      </c>
      <c r="E51" s="186"/>
    </row>
    <row r="52" spans="1:5" s="82" customFormat="1" x14ac:dyDescent="0.2">
      <c r="A52" s="149">
        <v>43765</v>
      </c>
      <c r="B52" s="150">
        <v>238.02</v>
      </c>
      <c r="C52" s="151" t="s">
        <v>203</v>
      </c>
      <c r="D52" s="151" t="s">
        <v>189</v>
      </c>
      <c r="E52" s="186"/>
    </row>
    <row r="53" spans="1:5" s="82" customFormat="1" x14ac:dyDescent="0.2">
      <c r="A53" s="149">
        <v>43765</v>
      </c>
      <c r="B53" s="150">
        <v>542.22</v>
      </c>
      <c r="C53" s="151" t="s">
        <v>203</v>
      </c>
      <c r="D53" s="151" t="s">
        <v>179</v>
      </c>
      <c r="E53" s="186"/>
    </row>
    <row r="54" spans="1:5" s="82" customFormat="1" x14ac:dyDescent="0.2">
      <c r="A54" s="149">
        <v>43769</v>
      </c>
      <c r="B54" s="150">
        <v>92.4</v>
      </c>
      <c r="C54" s="151" t="s">
        <v>203</v>
      </c>
      <c r="D54" s="151" t="s">
        <v>182</v>
      </c>
      <c r="E54" s="187"/>
    </row>
    <row r="55" spans="1:5" s="82" customFormat="1" x14ac:dyDescent="0.2">
      <c r="A55" s="145"/>
      <c r="B55" s="146"/>
      <c r="C55" s="147"/>
      <c r="D55" s="147"/>
      <c r="E55" s="148"/>
    </row>
    <row r="56" spans="1:5" s="82" customFormat="1" x14ac:dyDescent="0.2">
      <c r="A56" s="149">
        <v>43708</v>
      </c>
      <c r="B56" s="150">
        <v>8</v>
      </c>
      <c r="C56" s="151" t="s">
        <v>300</v>
      </c>
      <c r="D56" s="151" t="s">
        <v>181</v>
      </c>
      <c r="E56" s="181" t="s">
        <v>192</v>
      </c>
    </row>
    <row r="57" spans="1:5" s="82" customFormat="1" x14ac:dyDescent="0.2">
      <c r="A57" s="149">
        <v>43708</v>
      </c>
      <c r="B57" s="150">
        <v>10</v>
      </c>
      <c r="C57" s="151" t="s">
        <v>300</v>
      </c>
      <c r="D57" s="151" t="s">
        <v>181</v>
      </c>
      <c r="E57" s="186"/>
    </row>
    <row r="58" spans="1:5" s="82" customFormat="1" x14ac:dyDescent="0.2">
      <c r="A58" s="149">
        <v>43708</v>
      </c>
      <c r="B58" s="150">
        <v>20</v>
      </c>
      <c r="C58" s="151" t="s">
        <v>300</v>
      </c>
      <c r="D58" s="151" t="s">
        <v>180</v>
      </c>
      <c r="E58" s="186"/>
    </row>
    <row r="59" spans="1:5" s="82" customFormat="1" x14ac:dyDescent="0.2">
      <c r="A59" s="149">
        <v>43708</v>
      </c>
      <c r="B59" s="150">
        <v>444.52</v>
      </c>
      <c r="C59" s="151" t="s">
        <v>300</v>
      </c>
      <c r="D59" s="151" t="s">
        <v>180</v>
      </c>
      <c r="E59" s="186"/>
    </row>
    <row r="60" spans="1:5" s="82" customFormat="1" x14ac:dyDescent="0.2">
      <c r="A60" s="149">
        <v>43708</v>
      </c>
      <c r="B60" s="150">
        <v>280.70999999999998</v>
      </c>
      <c r="C60" s="151" t="s">
        <v>300</v>
      </c>
      <c r="D60" s="151" t="s">
        <v>180</v>
      </c>
      <c r="E60" s="186"/>
    </row>
    <row r="61" spans="1:5" s="82" customFormat="1" x14ac:dyDescent="0.2">
      <c r="A61" s="149">
        <v>43796</v>
      </c>
      <c r="B61" s="150">
        <v>21.81</v>
      </c>
      <c r="C61" s="151" t="s">
        <v>300</v>
      </c>
      <c r="D61" s="151" t="s">
        <v>178</v>
      </c>
      <c r="E61" s="186"/>
    </row>
    <row r="62" spans="1:5" s="82" customFormat="1" x14ac:dyDescent="0.2">
      <c r="A62" s="149">
        <v>43796</v>
      </c>
      <c r="B62" s="150">
        <v>48.32</v>
      </c>
      <c r="C62" s="151" t="s">
        <v>300</v>
      </c>
      <c r="D62" s="151" t="s">
        <v>177</v>
      </c>
      <c r="E62" s="186"/>
    </row>
    <row r="63" spans="1:5" s="82" customFormat="1" x14ac:dyDescent="0.2">
      <c r="A63" s="149">
        <v>43796</v>
      </c>
      <c r="B63" s="150">
        <v>349.97</v>
      </c>
      <c r="C63" s="151" t="s">
        <v>300</v>
      </c>
      <c r="D63" s="151" t="s">
        <v>179</v>
      </c>
      <c r="E63" s="186"/>
    </row>
    <row r="64" spans="1:5" s="82" customFormat="1" x14ac:dyDescent="0.2">
      <c r="A64" s="149">
        <v>43769</v>
      </c>
      <c r="B64" s="150">
        <v>84.91</v>
      </c>
      <c r="C64" s="151" t="s">
        <v>300</v>
      </c>
      <c r="D64" s="151" t="s">
        <v>182</v>
      </c>
      <c r="E64" s="186"/>
    </row>
    <row r="65" spans="1:5" s="82" customFormat="1" x14ac:dyDescent="0.2">
      <c r="A65" s="149">
        <v>43769</v>
      </c>
      <c r="B65" s="150">
        <v>76.88</v>
      </c>
      <c r="C65" s="151" t="s">
        <v>300</v>
      </c>
      <c r="D65" s="151" t="s">
        <v>182</v>
      </c>
      <c r="E65" s="187"/>
    </row>
    <row r="66" spans="1:5" s="82" customFormat="1" x14ac:dyDescent="0.2">
      <c r="A66" s="145"/>
      <c r="B66" s="146"/>
      <c r="C66" s="147"/>
      <c r="D66" s="147"/>
      <c r="E66" s="148"/>
    </row>
    <row r="67" spans="1:5" s="82" customFormat="1" x14ac:dyDescent="0.2">
      <c r="A67" s="149">
        <v>43799</v>
      </c>
      <c r="B67" s="150">
        <v>1006.33</v>
      </c>
      <c r="C67" s="151" t="s">
        <v>301</v>
      </c>
      <c r="D67" s="151" t="s">
        <v>180</v>
      </c>
      <c r="E67" s="181" t="s">
        <v>193</v>
      </c>
    </row>
    <row r="68" spans="1:5" s="82" customFormat="1" x14ac:dyDescent="0.2">
      <c r="A68" s="149">
        <v>43799</v>
      </c>
      <c r="B68" s="150">
        <v>8</v>
      </c>
      <c r="C68" s="151" t="s">
        <v>301</v>
      </c>
      <c r="D68" s="151" t="s">
        <v>181</v>
      </c>
      <c r="E68" s="186"/>
    </row>
    <row r="69" spans="1:5" s="82" customFormat="1" x14ac:dyDescent="0.2">
      <c r="A69" s="149">
        <v>43800</v>
      </c>
      <c r="B69" s="150">
        <v>43.62</v>
      </c>
      <c r="C69" s="151" t="s">
        <v>301</v>
      </c>
      <c r="D69" s="151" t="s">
        <v>178</v>
      </c>
      <c r="E69" s="186"/>
    </row>
    <row r="70" spans="1:5" s="82" customFormat="1" x14ac:dyDescent="0.2">
      <c r="A70" s="149">
        <v>43799</v>
      </c>
      <c r="B70" s="150">
        <v>80.53</v>
      </c>
      <c r="C70" s="151" t="s">
        <v>301</v>
      </c>
      <c r="D70" s="151" t="s">
        <v>182</v>
      </c>
      <c r="E70" s="186"/>
    </row>
    <row r="71" spans="1:5" s="82" customFormat="1" x14ac:dyDescent="0.2">
      <c r="A71" s="149">
        <v>43799</v>
      </c>
      <c r="B71" s="150">
        <v>77.97</v>
      </c>
      <c r="C71" s="151" t="s">
        <v>301</v>
      </c>
      <c r="D71" s="151" t="s">
        <v>182</v>
      </c>
      <c r="E71" s="187"/>
    </row>
    <row r="72" spans="1:5" s="82" customFormat="1" x14ac:dyDescent="0.2">
      <c r="A72" s="145"/>
      <c r="B72" s="146"/>
      <c r="C72" s="147"/>
      <c r="D72" s="147"/>
      <c r="E72" s="148"/>
    </row>
    <row r="73" spans="1:5" s="82" customFormat="1" x14ac:dyDescent="0.2">
      <c r="A73" s="149">
        <v>43799</v>
      </c>
      <c r="B73" s="150">
        <v>8</v>
      </c>
      <c r="C73" s="151" t="s">
        <v>201</v>
      </c>
      <c r="D73" s="151" t="s">
        <v>181</v>
      </c>
      <c r="E73" s="181" t="s">
        <v>192</v>
      </c>
    </row>
    <row r="74" spans="1:5" s="82" customFormat="1" x14ac:dyDescent="0.2">
      <c r="A74" s="149">
        <v>43799</v>
      </c>
      <c r="B74" s="150">
        <v>234.78</v>
      </c>
      <c r="C74" s="151" t="s">
        <v>201</v>
      </c>
      <c r="D74" s="151" t="s">
        <v>180</v>
      </c>
      <c r="E74" s="186"/>
    </row>
    <row r="75" spans="1:5" s="82" customFormat="1" x14ac:dyDescent="0.2">
      <c r="A75" s="149">
        <v>43799</v>
      </c>
      <c r="B75" s="150">
        <v>398.52</v>
      </c>
      <c r="C75" s="151" t="s">
        <v>201</v>
      </c>
      <c r="D75" s="151" t="s">
        <v>180</v>
      </c>
      <c r="E75" s="186"/>
    </row>
    <row r="76" spans="1:5" s="82" customFormat="1" x14ac:dyDescent="0.2">
      <c r="A76" s="149">
        <v>43799</v>
      </c>
      <c r="B76" s="150">
        <v>25</v>
      </c>
      <c r="C76" s="151" t="s">
        <v>201</v>
      </c>
      <c r="D76" s="151" t="s">
        <v>181</v>
      </c>
      <c r="E76" s="186"/>
    </row>
    <row r="77" spans="1:5" s="82" customFormat="1" x14ac:dyDescent="0.2">
      <c r="A77" s="149">
        <v>43799</v>
      </c>
      <c r="B77" s="150">
        <v>107</v>
      </c>
      <c r="C77" s="151" t="s">
        <v>201</v>
      </c>
      <c r="D77" s="151" t="s">
        <v>180</v>
      </c>
      <c r="E77" s="186"/>
    </row>
    <row r="78" spans="1:5" s="82" customFormat="1" x14ac:dyDescent="0.2">
      <c r="A78" s="149">
        <v>43828</v>
      </c>
      <c r="B78" s="150">
        <v>52.43</v>
      </c>
      <c r="C78" s="151" t="s">
        <v>201</v>
      </c>
      <c r="D78" s="151" t="s">
        <v>177</v>
      </c>
      <c r="E78" s="186"/>
    </row>
    <row r="79" spans="1:5" s="82" customFormat="1" x14ac:dyDescent="0.2">
      <c r="A79" s="149">
        <v>43828</v>
      </c>
      <c r="B79" s="150">
        <v>21.14</v>
      </c>
      <c r="C79" s="151" t="s">
        <v>201</v>
      </c>
      <c r="D79" s="151" t="s">
        <v>178</v>
      </c>
      <c r="E79" s="186"/>
    </row>
    <row r="80" spans="1:5" s="82" customFormat="1" x14ac:dyDescent="0.2">
      <c r="A80" s="149">
        <v>43828</v>
      </c>
      <c r="B80" s="150">
        <v>246.35</v>
      </c>
      <c r="C80" s="151" t="s">
        <v>201</v>
      </c>
      <c r="D80" s="151" t="s">
        <v>179</v>
      </c>
      <c r="E80" s="186"/>
    </row>
    <row r="81" spans="1:5" s="82" customFormat="1" x14ac:dyDescent="0.2">
      <c r="A81" s="149">
        <v>43830</v>
      </c>
      <c r="B81" s="150">
        <v>65.739999999999995</v>
      </c>
      <c r="C81" s="151" t="s">
        <v>201</v>
      </c>
      <c r="D81" s="151" t="s">
        <v>182</v>
      </c>
      <c r="E81" s="186"/>
    </row>
    <row r="82" spans="1:5" s="82" customFormat="1" x14ac:dyDescent="0.2">
      <c r="A82" s="149">
        <v>43830</v>
      </c>
      <c r="B82" s="150">
        <v>79.98</v>
      </c>
      <c r="C82" s="151" t="s">
        <v>201</v>
      </c>
      <c r="D82" s="151" t="s">
        <v>182</v>
      </c>
      <c r="E82" s="187"/>
    </row>
    <row r="83" spans="1:5" s="82" customFormat="1" x14ac:dyDescent="0.2">
      <c r="A83" s="145"/>
      <c r="B83" s="146"/>
      <c r="C83" s="147"/>
      <c r="D83" s="147"/>
      <c r="E83" s="148"/>
    </row>
    <row r="84" spans="1:5" ht="19.5" customHeight="1" x14ac:dyDescent="0.2">
      <c r="A84" s="102" t="s">
        <v>122</v>
      </c>
      <c r="B84" s="103">
        <f>SUM(B12:B83)</f>
        <v>35278.51</v>
      </c>
      <c r="C84" s="144" t="str">
        <f>IF(SUBTOTAL(3,B12:B83)=SUBTOTAL(103,B12:B83),'Summary and sign-off'!$A$48,'Summary and sign-off'!$A$49)</f>
        <v>Check - there are no hidden rows with data</v>
      </c>
      <c r="D84" s="189" t="str">
        <f>IF('Summary and sign-off'!F55='Summary and sign-off'!F54,'Summary and sign-off'!A51,'Summary and sign-off'!A50)</f>
        <v>Check - each entry provides sufficient information</v>
      </c>
      <c r="E84" s="189"/>
    </row>
    <row r="85" spans="1:5" ht="10.5" customHeight="1" x14ac:dyDescent="0.2">
      <c r="A85" s="25"/>
      <c r="B85" s="20"/>
      <c r="C85" s="25"/>
      <c r="D85" s="25"/>
      <c r="E85" s="25"/>
    </row>
    <row r="86" spans="1:5" ht="24.75" customHeight="1" x14ac:dyDescent="0.2">
      <c r="A86" s="190" t="s">
        <v>123</v>
      </c>
      <c r="B86" s="190"/>
      <c r="C86" s="190"/>
      <c r="D86" s="190"/>
      <c r="E86" s="190"/>
    </row>
    <row r="87" spans="1:5" ht="27" customHeight="1" x14ac:dyDescent="0.2">
      <c r="A87" s="33" t="s">
        <v>117</v>
      </c>
      <c r="B87" s="33" t="s">
        <v>62</v>
      </c>
      <c r="C87" s="33" t="s">
        <v>124</v>
      </c>
      <c r="D87" s="33" t="s">
        <v>120</v>
      </c>
      <c r="E87" s="33" t="s">
        <v>121</v>
      </c>
    </row>
    <row r="88" spans="1:5" s="82" customFormat="1" x14ac:dyDescent="0.2">
      <c r="A88" s="149"/>
      <c r="B88" s="150"/>
      <c r="C88" s="151"/>
      <c r="D88" s="151"/>
      <c r="E88" s="152"/>
    </row>
    <row r="89" spans="1:5" s="82" customFormat="1" x14ac:dyDescent="0.2">
      <c r="A89" s="149">
        <v>43648</v>
      </c>
      <c r="B89" s="150">
        <v>29.48</v>
      </c>
      <c r="C89" s="151" t="s">
        <v>298</v>
      </c>
      <c r="D89" s="151" t="s">
        <v>177</v>
      </c>
      <c r="E89" s="181" t="s">
        <v>190</v>
      </c>
    </row>
    <row r="90" spans="1:5" s="82" customFormat="1" x14ac:dyDescent="0.2">
      <c r="A90" s="149">
        <v>43648</v>
      </c>
      <c r="B90" s="150">
        <v>622.67999999999995</v>
      </c>
      <c r="C90" s="151" t="s">
        <v>298</v>
      </c>
      <c r="D90" s="151" t="s">
        <v>180</v>
      </c>
      <c r="E90" s="182"/>
    </row>
    <row r="91" spans="1:5" s="82" customFormat="1" x14ac:dyDescent="0.2">
      <c r="A91" s="149">
        <v>43648</v>
      </c>
      <c r="B91" s="150">
        <v>67.930000000000007</v>
      </c>
      <c r="C91" s="151" t="s">
        <v>298</v>
      </c>
      <c r="D91" s="151" t="s">
        <v>180</v>
      </c>
      <c r="E91" s="182"/>
    </row>
    <row r="92" spans="1:5" s="82" customFormat="1" x14ac:dyDescent="0.2">
      <c r="A92" s="149">
        <v>43648</v>
      </c>
      <c r="B92" s="150">
        <v>10</v>
      </c>
      <c r="C92" s="151" t="s">
        <v>298</v>
      </c>
      <c r="D92" s="151" t="s">
        <v>181</v>
      </c>
      <c r="E92" s="182"/>
    </row>
    <row r="93" spans="1:5" s="82" customFormat="1" x14ac:dyDescent="0.2">
      <c r="A93" s="149">
        <v>43648</v>
      </c>
      <c r="B93" s="150">
        <v>79.98</v>
      </c>
      <c r="C93" s="151" t="s">
        <v>298</v>
      </c>
      <c r="D93" s="151" t="s">
        <v>177</v>
      </c>
      <c r="E93" s="182"/>
    </row>
    <row r="94" spans="1:5" s="82" customFormat="1" x14ac:dyDescent="0.2">
      <c r="A94" s="149">
        <v>43648</v>
      </c>
      <c r="B94" s="150">
        <v>90.21</v>
      </c>
      <c r="C94" s="151" t="s">
        <v>298</v>
      </c>
      <c r="D94" s="151" t="s">
        <v>177</v>
      </c>
      <c r="E94" s="183"/>
    </row>
    <row r="95" spans="1:5" s="82" customFormat="1" x14ac:dyDescent="0.2">
      <c r="A95" s="145"/>
      <c r="B95" s="146"/>
      <c r="C95" s="147"/>
      <c r="D95" s="147"/>
      <c r="E95" s="148"/>
    </row>
    <row r="96" spans="1:5" s="82" customFormat="1" x14ac:dyDescent="0.2">
      <c r="A96" s="149">
        <v>43665</v>
      </c>
      <c r="B96" s="150">
        <v>39.299999999999997</v>
      </c>
      <c r="C96" s="151" t="s">
        <v>202</v>
      </c>
      <c r="D96" s="151" t="s">
        <v>177</v>
      </c>
      <c r="E96" s="181" t="s">
        <v>190</v>
      </c>
    </row>
    <row r="97" spans="1:5" s="82" customFormat="1" x14ac:dyDescent="0.2">
      <c r="A97" s="149">
        <v>43665</v>
      </c>
      <c r="B97" s="150">
        <v>109.24</v>
      </c>
      <c r="C97" s="151" t="s">
        <v>202</v>
      </c>
      <c r="D97" s="151" t="s">
        <v>180</v>
      </c>
      <c r="E97" s="182"/>
    </row>
    <row r="98" spans="1:5" s="82" customFormat="1" x14ac:dyDescent="0.2">
      <c r="A98" s="149">
        <v>43665</v>
      </c>
      <c r="B98" s="150">
        <f>573.35-108.7</f>
        <v>464.65000000000003</v>
      </c>
      <c r="C98" s="151" t="s">
        <v>202</v>
      </c>
      <c r="D98" s="151" t="s">
        <v>180</v>
      </c>
      <c r="E98" s="182"/>
    </row>
    <row r="99" spans="1:5" s="82" customFormat="1" x14ac:dyDescent="0.2">
      <c r="A99" s="149">
        <v>43665</v>
      </c>
      <c r="B99" s="150">
        <v>8</v>
      </c>
      <c r="C99" s="151" t="s">
        <v>202</v>
      </c>
      <c r="D99" s="151" t="s">
        <v>181</v>
      </c>
      <c r="E99" s="182"/>
    </row>
    <row r="100" spans="1:5" s="82" customFormat="1" x14ac:dyDescent="0.2">
      <c r="A100" s="149">
        <v>43665</v>
      </c>
      <c r="B100" s="150">
        <v>10</v>
      </c>
      <c r="C100" s="151" t="s">
        <v>202</v>
      </c>
      <c r="D100" s="151" t="s">
        <v>181</v>
      </c>
      <c r="E100" s="182"/>
    </row>
    <row r="101" spans="1:5" s="82" customFormat="1" x14ac:dyDescent="0.2">
      <c r="A101" s="149">
        <v>43665</v>
      </c>
      <c r="B101" s="150">
        <v>65.739999999999995</v>
      </c>
      <c r="C101" s="151" t="s">
        <v>202</v>
      </c>
      <c r="D101" s="151" t="s">
        <v>177</v>
      </c>
      <c r="E101" s="183"/>
    </row>
    <row r="102" spans="1:5" s="82" customFormat="1" x14ac:dyDescent="0.2">
      <c r="A102" s="145"/>
      <c r="B102" s="146"/>
      <c r="C102" s="147"/>
      <c r="D102" s="147"/>
      <c r="E102" s="148"/>
    </row>
    <row r="103" spans="1:5" s="82" customFormat="1" x14ac:dyDescent="0.2">
      <c r="A103" s="149">
        <v>43677</v>
      </c>
      <c r="B103" s="150">
        <v>79.8</v>
      </c>
      <c r="C103" s="151" t="s">
        <v>299</v>
      </c>
      <c r="D103" s="151" t="s">
        <v>177</v>
      </c>
      <c r="E103" s="181" t="s">
        <v>190</v>
      </c>
    </row>
    <row r="104" spans="1:5" s="82" customFormat="1" x14ac:dyDescent="0.2">
      <c r="A104" s="149">
        <v>43677</v>
      </c>
      <c r="B104" s="150">
        <v>90.39</v>
      </c>
      <c r="C104" s="151" t="s">
        <v>299</v>
      </c>
      <c r="D104" s="151" t="s">
        <v>177</v>
      </c>
      <c r="E104" s="184"/>
    </row>
    <row r="105" spans="1:5" s="82" customFormat="1" x14ac:dyDescent="0.2">
      <c r="A105" s="149">
        <v>43677</v>
      </c>
      <c r="B105" s="150">
        <v>36.96</v>
      </c>
      <c r="C105" s="151" t="s">
        <v>299</v>
      </c>
      <c r="D105" s="151" t="s">
        <v>177</v>
      </c>
      <c r="E105" s="184"/>
    </row>
    <row r="106" spans="1:5" s="82" customFormat="1" x14ac:dyDescent="0.2">
      <c r="A106" s="149">
        <v>43677</v>
      </c>
      <c r="B106" s="150">
        <v>33.04</v>
      </c>
      <c r="C106" s="151" t="s">
        <v>299</v>
      </c>
      <c r="D106" s="151" t="s">
        <v>177</v>
      </c>
      <c r="E106" s="184"/>
    </row>
    <row r="107" spans="1:5" s="82" customFormat="1" x14ac:dyDescent="0.2">
      <c r="A107" s="149">
        <v>43677</v>
      </c>
      <c r="B107" s="150">
        <v>179.61</v>
      </c>
      <c r="C107" s="151" t="s">
        <v>299</v>
      </c>
      <c r="D107" s="151" t="s">
        <v>179</v>
      </c>
      <c r="E107" s="185"/>
    </row>
    <row r="108" spans="1:5" s="82" customFormat="1" x14ac:dyDescent="0.2">
      <c r="A108" s="145"/>
      <c r="B108" s="146"/>
      <c r="C108" s="147"/>
      <c r="D108" s="147"/>
      <c r="E108" s="148"/>
    </row>
    <row r="109" spans="1:5" s="82" customFormat="1" x14ac:dyDescent="0.2">
      <c r="A109" s="149">
        <v>43679</v>
      </c>
      <c r="B109" s="150">
        <v>230.43</v>
      </c>
      <c r="C109" s="151" t="s">
        <v>204</v>
      </c>
      <c r="D109" s="151" t="s">
        <v>179</v>
      </c>
      <c r="E109" s="181" t="s">
        <v>196</v>
      </c>
    </row>
    <row r="110" spans="1:5" s="82" customFormat="1" x14ac:dyDescent="0.2">
      <c r="A110" s="149">
        <v>43679</v>
      </c>
      <c r="B110" s="150">
        <v>23.8</v>
      </c>
      <c r="C110" s="151" t="s">
        <v>204</v>
      </c>
      <c r="D110" s="151" t="s">
        <v>181</v>
      </c>
      <c r="E110" s="183"/>
    </row>
    <row r="111" spans="1:5" s="82" customFormat="1" x14ac:dyDescent="0.2">
      <c r="A111" s="145"/>
      <c r="B111" s="146"/>
      <c r="C111" s="147"/>
      <c r="D111" s="147"/>
      <c r="E111" s="148"/>
    </row>
    <row r="112" spans="1:5" s="82" customFormat="1" x14ac:dyDescent="0.2">
      <c r="A112" s="149">
        <v>43690</v>
      </c>
      <c r="B112" s="150">
        <v>20.73</v>
      </c>
      <c r="C112" s="151" t="s">
        <v>205</v>
      </c>
      <c r="D112" s="151" t="s">
        <v>177</v>
      </c>
      <c r="E112" s="181" t="s">
        <v>190</v>
      </c>
    </row>
    <row r="113" spans="1:5" s="82" customFormat="1" x14ac:dyDescent="0.2">
      <c r="A113" s="149">
        <v>43690</v>
      </c>
      <c r="B113" s="150">
        <v>8</v>
      </c>
      <c r="C113" s="151" t="s">
        <v>205</v>
      </c>
      <c r="D113" s="151" t="s">
        <v>181</v>
      </c>
      <c r="E113" s="182"/>
    </row>
    <row r="114" spans="1:5" s="82" customFormat="1" x14ac:dyDescent="0.2">
      <c r="A114" s="149">
        <v>43690</v>
      </c>
      <c r="B114" s="150">
        <v>519.97</v>
      </c>
      <c r="C114" s="151" t="s">
        <v>205</v>
      </c>
      <c r="D114" s="151" t="s">
        <v>180</v>
      </c>
      <c r="E114" s="182"/>
    </row>
    <row r="115" spans="1:5" s="82" customFormat="1" x14ac:dyDescent="0.2">
      <c r="A115" s="149">
        <v>43690</v>
      </c>
      <c r="B115" s="150">
        <v>78.89</v>
      </c>
      <c r="C115" s="151" t="s">
        <v>205</v>
      </c>
      <c r="D115" s="151" t="s">
        <v>177</v>
      </c>
      <c r="E115" s="182"/>
    </row>
    <row r="116" spans="1:5" s="82" customFormat="1" x14ac:dyDescent="0.2">
      <c r="A116" s="149">
        <v>43690</v>
      </c>
      <c r="B116" s="150">
        <v>37.43</v>
      </c>
      <c r="C116" s="151" t="s">
        <v>205</v>
      </c>
      <c r="D116" s="151" t="s">
        <v>177</v>
      </c>
      <c r="E116" s="182"/>
    </row>
    <row r="117" spans="1:5" s="82" customFormat="1" x14ac:dyDescent="0.2">
      <c r="A117" s="149">
        <v>43690</v>
      </c>
      <c r="B117" s="150">
        <v>86.74</v>
      </c>
      <c r="C117" s="151" t="s">
        <v>205</v>
      </c>
      <c r="D117" s="151" t="s">
        <v>177</v>
      </c>
      <c r="E117" s="183"/>
    </row>
    <row r="118" spans="1:5" s="82" customFormat="1" x14ac:dyDescent="0.2">
      <c r="A118" s="145"/>
      <c r="B118" s="146"/>
      <c r="C118" s="147"/>
      <c r="D118" s="147"/>
      <c r="E118" s="148"/>
    </row>
    <row r="119" spans="1:5" s="82" customFormat="1" x14ac:dyDescent="0.2">
      <c r="A119" s="149">
        <v>43738</v>
      </c>
      <c r="B119" s="150">
        <v>8</v>
      </c>
      <c r="C119" s="151" t="s">
        <v>206</v>
      </c>
      <c r="D119" s="151" t="s">
        <v>181</v>
      </c>
      <c r="E119" s="181" t="s">
        <v>190</v>
      </c>
    </row>
    <row r="120" spans="1:5" s="82" customFormat="1" x14ac:dyDescent="0.2">
      <c r="A120" s="149">
        <v>43738</v>
      </c>
      <c r="B120" s="150">
        <v>471.46</v>
      </c>
      <c r="C120" s="151" t="s">
        <v>206</v>
      </c>
      <c r="D120" s="151" t="s">
        <v>180</v>
      </c>
      <c r="E120" s="182"/>
    </row>
    <row r="121" spans="1:5" s="82" customFormat="1" x14ac:dyDescent="0.2">
      <c r="A121" s="149">
        <v>43769</v>
      </c>
      <c r="B121" s="150">
        <v>65.739999999999995</v>
      </c>
      <c r="C121" s="151" t="s">
        <v>206</v>
      </c>
      <c r="D121" s="151" t="s">
        <v>177</v>
      </c>
      <c r="E121" s="182"/>
    </row>
    <row r="122" spans="1:5" s="82" customFormat="1" x14ac:dyDescent="0.2">
      <c r="A122" s="149">
        <v>43769</v>
      </c>
      <c r="B122" s="150">
        <v>89.84</v>
      </c>
      <c r="C122" s="151" t="s">
        <v>206</v>
      </c>
      <c r="D122" s="151" t="s">
        <v>177</v>
      </c>
      <c r="E122" s="183"/>
    </row>
    <row r="123" spans="1:5" s="82" customFormat="1" x14ac:dyDescent="0.2">
      <c r="A123" s="145"/>
      <c r="B123" s="146"/>
      <c r="C123" s="147"/>
      <c r="D123" s="147"/>
      <c r="E123" s="148"/>
    </row>
    <row r="124" spans="1:5" s="82" customFormat="1" x14ac:dyDescent="0.2">
      <c r="A124" s="149">
        <v>43780</v>
      </c>
      <c r="B124" s="150">
        <v>313.77</v>
      </c>
      <c r="C124" s="151" t="s">
        <v>281</v>
      </c>
      <c r="D124" s="151" t="s">
        <v>180</v>
      </c>
      <c r="E124" s="181" t="s">
        <v>190</v>
      </c>
    </row>
    <row r="125" spans="1:5" s="82" customFormat="1" x14ac:dyDescent="0.2">
      <c r="A125" s="149">
        <v>43780</v>
      </c>
      <c r="B125" s="150">
        <v>225.61</v>
      </c>
      <c r="C125" s="151" t="s">
        <v>281</v>
      </c>
      <c r="D125" s="151" t="s">
        <v>180</v>
      </c>
      <c r="E125" s="182"/>
    </row>
    <row r="126" spans="1:5" s="82" customFormat="1" x14ac:dyDescent="0.2">
      <c r="A126" s="149">
        <v>43780</v>
      </c>
      <c r="B126" s="150">
        <v>32.44</v>
      </c>
      <c r="C126" s="151" t="s">
        <v>281</v>
      </c>
      <c r="D126" s="151" t="s">
        <v>177</v>
      </c>
      <c r="E126" s="182"/>
    </row>
    <row r="127" spans="1:5" s="82" customFormat="1" x14ac:dyDescent="0.2">
      <c r="A127" s="149">
        <v>43780</v>
      </c>
      <c r="B127" s="150">
        <v>35.299999999999997</v>
      </c>
      <c r="C127" s="151" t="s">
        <v>281</v>
      </c>
      <c r="D127" s="151" t="s">
        <v>177</v>
      </c>
      <c r="E127" s="182"/>
    </row>
    <row r="128" spans="1:5" s="82" customFormat="1" x14ac:dyDescent="0.2">
      <c r="A128" s="149">
        <v>43779</v>
      </c>
      <c r="B128" s="150">
        <v>82.17</v>
      </c>
      <c r="C128" s="151" t="s">
        <v>281</v>
      </c>
      <c r="D128" s="151" t="s">
        <v>177</v>
      </c>
      <c r="E128" s="182"/>
    </row>
    <row r="129" spans="1:5" s="82" customFormat="1" x14ac:dyDescent="0.2">
      <c r="A129" s="149">
        <v>43779</v>
      </c>
      <c r="B129" s="150">
        <v>88.75</v>
      </c>
      <c r="C129" s="151" t="s">
        <v>281</v>
      </c>
      <c r="D129" s="151" t="s">
        <v>177</v>
      </c>
      <c r="E129" s="182"/>
    </row>
    <row r="130" spans="1:5" s="82" customFormat="1" x14ac:dyDescent="0.2">
      <c r="A130" s="149">
        <v>43780</v>
      </c>
      <c r="B130" s="150">
        <v>8</v>
      </c>
      <c r="C130" s="151" t="s">
        <v>281</v>
      </c>
      <c r="D130" s="151" t="s">
        <v>181</v>
      </c>
      <c r="E130" s="182"/>
    </row>
    <row r="131" spans="1:5" s="82" customFormat="1" x14ac:dyDescent="0.2">
      <c r="A131" s="149">
        <v>43780</v>
      </c>
      <c r="B131" s="150">
        <v>10</v>
      </c>
      <c r="C131" s="151" t="s">
        <v>281</v>
      </c>
      <c r="D131" s="151" t="s">
        <v>181</v>
      </c>
      <c r="E131" s="183"/>
    </row>
    <row r="132" spans="1:5" s="82" customFormat="1" x14ac:dyDescent="0.2">
      <c r="A132" s="145"/>
      <c r="B132" s="146"/>
      <c r="C132" s="147"/>
      <c r="D132" s="147"/>
      <c r="E132" s="148"/>
    </row>
    <row r="133" spans="1:5" s="82" customFormat="1" x14ac:dyDescent="0.2">
      <c r="A133" s="149">
        <v>43852</v>
      </c>
      <c r="B133" s="150">
        <v>378.44</v>
      </c>
      <c r="C133" s="151" t="s">
        <v>282</v>
      </c>
      <c r="D133" s="151" t="s">
        <v>180</v>
      </c>
      <c r="E133" s="181" t="s">
        <v>190</v>
      </c>
    </row>
    <row r="134" spans="1:5" s="82" customFormat="1" x14ac:dyDescent="0.2">
      <c r="A134" s="149">
        <v>43852</v>
      </c>
      <c r="B134" s="150">
        <v>8</v>
      </c>
      <c r="C134" s="151" t="s">
        <v>282</v>
      </c>
      <c r="D134" s="151" t="s">
        <v>181</v>
      </c>
      <c r="E134" s="182"/>
    </row>
    <row r="135" spans="1:5" s="82" customFormat="1" x14ac:dyDescent="0.2">
      <c r="A135" s="149">
        <v>43857</v>
      </c>
      <c r="B135" s="150">
        <v>40.520000000000003</v>
      </c>
      <c r="C135" s="151" t="s">
        <v>282</v>
      </c>
      <c r="D135" s="151" t="s">
        <v>177</v>
      </c>
      <c r="E135" s="182"/>
    </row>
    <row r="136" spans="1:5" s="82" customFormat="1" x14ac:dyDescent="0.2">
      <c r="A136" s="149">
        <v>43857</v>
      </c>
      <c r="B136" s="150">
        <v>31.74</v>
      </c>
      <c r="C136" s="151" t="s">
        <v>282</v>
      </c>
      <c r="D136" s="151" t="s">
        <v>177</v>
      </c>
      <c r="E136" s="182"/>
    </row>
    <row r="137" spans="1:5" s="82" customFormat="1" x14ac:dyDescent="0.2">
      <c r="A137" s="149">
        <v>43861</v>
      </c>
      <c r="B137" s="150">
        <v>83.09</v>
      </c>
      <c r="C137" s="151" t="s">
        <v>282</v>
      </c>
      <c r="D137" s="151" t="s">
        <v>177</v>
      </c>
      <c r="E137" s="182"/>
    </row>
    <row r="138" spans="1:5" s="82" customFormat="1" x14ac:dyDescent="0.2">
      <c r="A138" s="149">
        <v>43861</v>
      </c>
      <c r="B138" s="150">
        <v>84.18</v>
      </c>
      <c r="C138" s="151" t="s">
        <v>282</v>
      </c>
      <c r="D138" s="151" t="s">
        <v>177</v>
      </c>
      <c r="E138" s="183"/>
    </row>
    <row r="139" spans="1:5" s="82" customFormat="1" x14ac:dyDescent="0.2">
      <c r="A139" s="145"/>
      <c r="B139" s="146"/>
      <c r="C139" s="147"/>
      <c r="D139" s="147"/>
      <c r="E139" s="148"/>
    </row>
    <row r="140" spans="1:5" s="82" customFormat="1" x14ac:dyDescent="0.2">
      <c r="A140" s="149">
        <v>43894</v>
      </c>
      <c r="B140" s="150">
        <v>189.56</v>
      </c>
      <c r="C140" s="151" t="s">
        <v>206</v>
      </c>
      <c r="D140" s="151" t="s">
        <v>180</v>
      </c>
      <c r="E140" s="181" t="s">
        <v>190</v>
      </c>
    </row>
    <row r="141" spans="1:5" s="82" customFormat="1" x14ac:dyDescent="0.2">
      <c r="A141" s="149">
        <v>43894</v>
      </c>
      <c r="B141" s="150">
        <v>8</v>
      </c>
      <c r="C141" s="151" t="s">
        <v>206</v>
      </c>
      <c r="D141" s="151" t="s">
        <v>181</v>
      </c>
      <c r="E141" s="182"/>
    </row>
    <row r="142" spans="1:5" s="82" customFormat="1" x14ac:dyDescent="0.2">
      <c r="A142" s="149">
        <v>43894</v>
      </c>
      <c r="B142" s="150">
        <v>5</v>
      </c>
      <c r="C142" s="151" t="s">
        <v>206</v>
      </c>
      <c r="D142" s="151" t="s">
        <v>179</v>
      </c>
      <c r="E142" s="182"/>
    </row>
    <row r="143" spans="1:5" s="82" customFormat="1" x14ac:dyDescent="0.2">
      <c r="A143" s="149">
        <v>43894</v>
      </c>
      <c r="B143" s="150">
        <v>0.5</v>
      </c>
      <c r="C143" s="151" t="s">
        <v>206</v>
      </c>
      <c r="D143" s="151" t="s">
        <v>181</v>
      </c>
      <c r="E143" s="182"/>
    </row>
    <row r="144" spans="1:5" s="82" customFormat="1" x14ac:dyDescent="0.2">
      <c r="A144" s="149">
        <v>43894</v>
      </c>
      <c r="B144" s="150">
        <v>33.479999999999997</v>
      </c>
      <c r="C144" s="151" t="s">
        <v>206</v>
      </c>
      <c r="D144" s="151" t="s">
        <v>180</v>
      </c>
      <c r="E144" s="182"/>
    </row>
    <row r="145" spans="1:5" s="82" customFormat="1" x14ac:dyDescent="0.2">
      <c r="A145" s="149">
        <v>43894</v>
      </c>
      <c r="B145" s="150">
        <v>10</v>
      </c>
      <c r="C145" s="151" t="s">
        <v>206</v>
      </c>
      <c r="D145" s="151" t="s">
        <v>181</v>
      </c>
      <c r="E145" s="182"/>
    </row>
    <row r="146" spans="1:5" s="82" customFormat="1" x14ac:dyDescent="0.2">
      <c r="A146" s="149">
        <v>43894</v>
      </c>
      <c r="B146" s="150">
        <v>68.48</v>
      </c>
      <c r="C146" s="151" t="s">
        <v>206</v>
      </c>
      <c r="D146" s="151" t="s">
        <v>177</v>
      </c>
      <c r="E146" s="182"/>
    </row>
    <row r="147" spans="1:5" s="82" customFormat="1" x14ac:dyDescent="0.2">
      <c r="A147" s="149">
        <v>43893</v>
      </c>
      <c r="B147" s="150">
        <v>65.739999999999995</v>
      </c>
      <c r="C147" s="151" t="s">
        <v>206</v>
      </c>
      <c r="D147" s="151" t="s">
        <v>177</v>
      </c>
      <c r="E147" s="183"/>
    </row>
    <row r="148" spans="1:5" s="82" customFormat="1" x14ac:dyDescent="0.2">
      <c r="A148" s="145"/>
      <c r="B148" s="146"/>
      <c r="C148" s="147"/>
      <c r="D148" s="147"/>
      <c r="E148" s="148"/>
    </row>
    <row r="149" spans="1:5" s="82" customFormat="1" x14ac:dyDescent="0.2">
      <c r="A149" s="149">
        <v>43889</v>
      </c>
      <c r="B149" s="150">
        <v>422.61</v>
      </c>
      <c r="C149" s="151" t="s">
        <v>207</v>
      </c>
      <c r="D149" s="151" t="s">
        <v>180</v>
      </c>
      <c r="E149" s="181" t="s">
        <v>190</v>
      </c>
    </row>
    <row r="150" spans="1:5" s="82" customFormat="1" x14ac:dyDescent="0.2">
      <c r="A150" s="149">
        <v>43890</v>
      </c>
      <c r="B150" s="150">
        <v>8</v>
      </c>
      <c r="C150" s="151" t="s">
        <v>207</v>
      </c>
      <c r="D150" s="151" t="s">
        <v>181</v>
      </c>
      <c r="E150" s="182"/>
    </row>
    <row r="151" spans="1:5" s="82" customFormat="1" x14ac:dyDescent="0.2">
      <c r="A151" s="149">
        <v>43890</v>
      </c>
      <c r="B151" s="150">
        <v>10</v>
      </c>
      <c r="C151" s="151" t="s">
        <v>207</v>
      </c>
      <c r="D151" s="151" t="s">
        <v>181</v>
      </c>
      <c r="E151" s="182"/>
    </row>
    <row r="152" spans="1:5" s="82" customFormat="1" x14ac:dyDescent="0.2">
      <c r="A152" s="149">
        <v>43900</v>
      </c>
      <c r="B152" s="150">
        <v>230.61</v>
      </c>
      <c r="C152" s="151" t="s">
        <v>207</v>
      </c>
      <c r="D152" s="151" t="s">
        <v>179</v>
      </c>
      <c r="E152" s="182"/>
    </row>
    <row r="153" spans="1:5" s="82" customFormat="1" x14ac:dyDescent="0.2">
      <c r="A153" s="149">
        <v>43900</v>
      </c>
      <c r="B153" s="150">
        <v>41.89</v>
      </c>
      <c r="C153" s="151" t="s">
        <v>207</v>
      </c>
      <c r="D153" s="151" t="s">
        <v>177</v>
      </c>
      <c r="E153" s="182"/>
    </row>
    <row r="154" spans="1:5" s="82" customFormat="1" x14ac:dyDescent="0.2">
      <c r="A154" s="149">
        <v>43900</v>
      </c>
      <c r="B154" s="150">
        <v>77.790000000000006</v>
      </c>
      <c r="C154" s="151" t="s">
        <v>207</v>
      </c>
      <c r="D154" s="151" t="s">
        <v>177</v>
      </c>
      <c r="E154" s="182"/>
    </row>
    <row r="155" spans="1:5" s="82" customFormat="1" x14ac:dyDescent="0.2">
      <c r="A155" s="149">
        <v>43901</v>
      </c>
      <c r="B155" s="150">
        <v>65.739999999999995</v>
      </c>
      <c r="C155" s="151" t="s">
        <v>207</v>
      </c>
      <c r="D155" s="151" t="s">
        <v>177</v>
      </c>
      <c r="E155" s="182"/>
    </row>
    <row r="156" spans="1:5" s="82" customFormat="1" x14ac:dyDescent="0.2">
      <c r="A156" s="149">
        <v>43936</v>
      </c>
      <c r="B156" s="150">
        <v>8.69</v>
      </c>
      <c r="C156" s="151" t="s">
        <v>207</v>
      </c>
      <c r="D156" s="151" t="s">
        <v>180</v>
      </c>
      <c r="E156" s="183"/>
    </row>
    <row r="157" spans="1:5" s="82" customFormat="1" x14ac:dyDescent="0.2">
      <c r="A157" s="145"/>
      <c r="B157" s="146"/>
      <c r="C157" s="147"/>
      <c r="D157" s="147"/>
      <c r="E157" s="148"/>
    </row>
    <row r="158" spans="1:5" s="153" customFormat="1" x14ac:dyDescent="0.2">
      <c r="A158" s="149"/>
      <c r="B158" s="150"/>
      <c r="C158" s="151"/>
      <c r="D158" s="151"/>
      <c r="E158" s="152"/>
    </row>
    <row r="159" spans="1:5" s="153" customFormat="1" x14ac:dyDescent="0.2">
      <c r="A159" s="149"/>
      <c r="B159" s="150"/>
      <c r="C159" s="151"/>
      <c r="D159" s="151"/>
      <c r="E159" s="152"/>
    </row>
    <row r="160" spans="1:5" s="153" customFormat="1" x14ac:dyDescent="0.2">
      <c r="A160" s="149"/>
      <c r="B160" s="150"/>
      <c r="C160" s="151"/>
      <c r="D160" s="151"/>
      <c r="E160" s="152"/>
    </row>
    <row r="161" spans="1:5" s="153" customFormat="1" x14ac:dyDescent="0.2">
      <c r="A161" s="149"/>
      <c r="B161" s="150"/>
      <c r="C161" s="151"/>
      <c r="D161" s="151"/>
      <c r="E161" s="152"/>
    </row>
    <row r="162" spans="1:5" s="82" customFormat="1" x14ac:dyDescent="0.2">
      <c r="A162" s="134"/>
      <c r="B162" s="135"/>
      <c r="C162" s="136"/>
      <c r="D162" s="136"/>
      <c r="E162" s="137"/>
    </row>
    <row r="163" spans="1:5" ht="19.5" customHeight="1" x14ac:dyDescent="0.2">
      <c r="A163" s="102" t="s">
        <v>125</v>
      </c>
      <c r="B163" s="103">
        <f>SUM(B88:B162)</f>
        <v>6326.1399999999985</v>
      </c>
      <c r="C163" s="144" t="str">
        <f>IF(SUBTOTAL(3,B88:B162)=SUBTOTAL(103,B88:B162),'Summary and sign-off'!$A$48,'Summary and sign-off'!$A$49)</f>
        <v>Check - there are no hidden rows with data</v>
      </c>
      <c r="D163" s="189" t="str">
        <f>IF('Summary and sign-off'!F56='Summary and sign-off'!F54,'Summary and sign-off'!A51,'Summary and sign-off'!A50)</f>
        <v>Check - each entry provides sufficient information</v>
      </c>
      <c r="E163" s="189"/>
    </row>
    <row r="164" spans="1:5" ht="10.5" customHeight="1" x14ac:dyDescent="0.2">
      <c r="A164" s="25"/>
      <c r="B164" s="20"/>
      <c r="C164" s="25"/>
      <c r="D164" s="25"/>
      <c r="E164" s="25"/>
    </row>
    <row r="165" spans="1:5" ht="24.75" customHeight="1" x14ac:dyDescent="0.2">
      <c r="A165" s="190" t="s">
        <v>126</v>
      </c>
      <c r="B165" s="190"/>
      <c r="C165" s="190"/>
      <c r="D165" s="190"/>
      <c r="E165" s="190"/>
    </row>
    <row r="166" spans="1:5" ht="27" customHeight="1" x14ac:dyDescent="0.2">
      <c r="A166" s="33" t="s">
        <v>117</v>
      </c>
      <c r="B166" s="33" t="s">
        <v>62</v>
      </c>
      <c r="C166" s="33" t="s">
        <v>127</v>
      </c>
      <c r="D166" s="33" t="s">
        <v>128</v>
      </c>
      <c r="E166" s="33" t="s">
        <v>121</v>
      </c>
    </row>
    <row r="167" spans="1:5" s="82" customFormat="1" x14ac:dyDescent="0.2">
      <c r="A167" s="149"/>
      <c r="B167" s="150"/>
      <c r="C167" s="151"/>
      <c r="D167" s="151"/>
      <c r="E167" s="152"/>
    </row>
    <row r="168" spans="1:5" s="82" customFormat="1" x14ac:dyDescent="0.2">
      <c r="A168" s="149">
        <v>43797</v>
      </c>
      <c r="B168" s="150">
        <v>39.39</v>
      </c>
      <c r="C168" s="151" t="s">
        <v>208</v>
      </c>
      <c r="D168" s="151" t="s">
        <v>185</v>
      </c>
      <c r="E168" s="152" t="s">
        <v>174</v>
      </c>
    </row>
    <row r="169" spans="1:5" s="82" customFormat="1" x14ac:dyDescent="0.2">
      <c r="A169" s="149">
        <v>43672</v>
      </c>
      <c r="B169" s="150">
        <v>29.4</v>
      </c>
      <c r="C169" s="151" t="s">
        <v>209</v>
      </c>
      <c r="D169" s="151" t="s">
        <v>185</v>
      </c>
      <c r="E169" s="152" t="s">
        <v>174</v>
      </c>
    </row>
    <row r="170" spans="1:5" s="82" customFormat="1" x14ac:dyDescent="0.2">
      <c r="A170" s="149">
        <v>43682</v>
      </c>
      <c r="B170" s="150">
        <v>14.78</v>
      </c>
      <c r="C170" s="151" t="s">
        <v>283</v>
      </c>
      <c r="D170" s="151" t="s">
        <v>185</v>
      </c>
      <c r="E170" s="152" t="s">
        <v>174</v>
      </c>
    </row>
    <row r="171" spans="1:5" s="82" customFormat="1" x14ac:dyDescent="0.2">
      <c r="A171" s="149">
        <v>43682</v>
      </c>
      <c r="B171" s="150">
        <v>16.46</v>
      </c>
      <c r="C171" s="151" t="s">
        <v>283</v>
      </c>
      <c r="D171" s="151" t="s">
        <v>185</v>
      </c>
      <c r="E171" s="152" t="s">
        <v>174</v>
      </c>
    </row>
    <row r="172" spans="1:5" s="82" customFormat="1" x14ac:dyDescent="0.2">
      <c r="A172" s="149">
        <v>43682</v>
      </c>
      <c r="B172" s="150">
        <v>22.83</v>
      </c>
      <c r="C172" s="151" t="s">
        <v>283</v>
      </c>
      <c r="D172" s="151" t="s">
        <v>185</v>
      </c>
      <c r="E172" s="152" t="s">
        <v>174</v>
      </c>
    </row>
    <row r="173" spans="1:5" s="82" customFormat="1" x14ac:dyDescent="0.2">
      <c r="A173" s="149">
        <v>43682</v>
      </c>
      <c r="B173" s="150">
        <v>22.83</v>
      </c>
      <c r="C173" s="151" t="s">
        <v>283</v>
      </c>
      <c r="D173" s="151" t="s">
        <v>185</v>
      </c>
      <c r="E173" s="152" t="s">
        <v>174</v>
      </c>
    </row>
    <row r="174" spans="1:5" s="82" customFormat="1" x14ac:dyDescent="0.2">
      <c r="A174" s="149">
        <v>43699</v>
      </c>
      <c r="B174" s="150">
        <v>16.71</v>
      </c>
      <c r="C174" s="151" t="s">
        <v>289</v>
      </c>
      <c r="D174" s="151" t="s">
        <v>185</v>
      </c>
      <c r="E174" s="152" t="s">
        <v>174</v>
      </c>
    </row>
    <row r="175" spans="1:5" s="82" customFormat="1" x14ac:dyDescent="0.2">
      <c r="A175" s="149">
        <v>43706</v>
      </c>
      <c r="B175" s="150">
        <v>38.17</v>
      </c>
      <c r="C175" s="151" t="s">
        <v>290</v>
      </c>
      <c r="D175" s="151" t="s">
        <v>185</v>
      </c>
      <c r="E175" s="152" t="s">
        <v>174</v>
      </c>
    </row>
    <row r="176" spans="1:5" s="82" customFormat="1" x14ac:dyDescent="0.2">
      <c r="A176" s="149">
        <v>43739</v>
      </c>
      <c r="B176" s="150">
        <v>38.61</v>
      </c>
      <c r="C176" s="151" t="s">
        <v>210</v>
      </c>
      <c r="D176" s="151" t="s">
        <v>185</v>
      </c>
      <c r="E176" s="152" t="s">
        <v>190</v>
      </c>
    </row>
    <row r="177" spans="1:5" s="82" customFormat="1" x14ac:dyDescent="0.2">
      <c r="A177" s="149">
        <v>43739</v>
      </c>
      <c r="B177" s="150">
        <v>36.35</v>
      </c>
      <c r="C177" s="151" t="s">
        <v>210</v>
      </c>
      <c r="D177" s="151" t="s">
        <v>185</v>
      </c>
      <c r="E177" s="152" t="s">
        <v>190</v>
      </c>
    </row>
    <row r="178" spans="1:5" s="82" customFormat="1" x14ac:dyDescent="0.2">
      <c r="A178" s="149">
        <v>43762</v>
      </c>
      <c r="B178" s="150">
        <v>15.15</v>
      </c>
      <c r="C178" s="151" t="s">
        <v>211</v>
      </c>
      <c r="D178" s="151" t="s">
        <v>185</v>
      </c>
      <c r="E178" s="152" t="s">
        <v>174</v>
      </c>
    </row>
    <row r="179" spans="1:5" s="82" customFormat="1" x14ac:dyDescent="0.2">
      <c r="A179" s="149">
        <v>43733</v>
      </c>
      <c r="B179" s="150">
        <v>40.869999999999997</v>
      </c>
      <c r="C179" s="151" t="s">
        <v>283</v>
      </c>
      <c r="D179" s="151" t="s">
        <v>185</v>
      </c>
      <c r="E179" s="152" t="s">
        <v>174</v>
      </c>
    </row>
    <row r="180" spans="1:5" s="82" customFormat="1" x14ac:dyDescent="0.2">
      <c r="A180" s="149">
        <v>43769</v>
      </c>
      <c r="B180" s="150">
        <v>26.66</v>
      </c>
      <c r="C180" s="151" t="s">
        <v>216</v>
      </c>
      <c r="D180" s="151" t="s">
        <v>185</v>
      </c>
      <c r="E180" s="152" t="s">
        <v>174</v>
      </c>
    </row>
    <row r="181" spans="1:5" s="82" customFormat="1" x14ac:dyDescent="0.2">
      <c r="A181" s="149">
        <v>43769</v>
      </c>
      <c r="B181" s="150">
        <v>13.8</v>
      </c>
      <c r="C181" s="151" t="s">
        <v>214</v>
      </c>
      <c r="D181" s="151" t="s">
        <v>185</v>
      </c>
      <c r="E181" s="152" t="s">
        <v>174</v>
      </c>
    </row>
    <row r="182" spans="1:5" s="82" customFormat="1" x14ac:dyDescent="0.2">
      <c r="A182" s="149">
        <v>43790</v>
      </c>
      <c r="B182" s="150">
        <v>35.65</v>
      </c>
      <c r="C182" s="151" t="s">
        <v>283</v>
      </c>
      <c r="D182" s="151" t="s">
        <v>185</v>
      </c>
      <c r="E182" s="152" t="s">
        <v>174</v>
      </c>
    </row>
    <row r="183" spans="1:5" s="82" customFormat="1" x14ac:dyDescent="0.2">
      <c r="A183" s="149">
        <v>43770</v>
      </c>
      <c r="B183" s="150">
        <v>31.59</v>
      </c>
      <c r="C183" s="151" t="s">
        <v>213</v>
      </c>
      <c r="D183" s="151" t="s">
        <v>185</v>
      </c>
      <c r="E183" s="152" t="s">
        <v>174</v>
      </c>
    </row>
    <row r="184" spans="1:5" s="82" customFormat="1" x14ac:dyDescent="0.2">
      <c r="A184" s="149">
        <v>43775</v>
      </c>
      <c r="B184" s="150">
        <v>20.09</v>
      </c>
      <c r="C184" s="151" t="s">
        <v>213</v>
      </c>
      <c r="D184" s="151" t="s">
        <v>185</v>
      </c>
      <c r="E184" s="152" t="s">
        <v>174</v>
      </c>
    </row>
    <row r="185" spans="1:5" s="82" customFormat="1" x14ac:dyDescent="0.2">
      <c r="A185" s="149">
        <v>43797</v>
      </c>
      <c r="B185" s="150">
        <v>44.6</v>
      </c>
      <c r="C185" s="151" t="s">
        <v>208</v>
      </c>
      <c r="D185" s="151" t="s">
        <v>185</v>
      </c>
      <c r="E185" s="152" t="s">
        <v>174</v>
      </c>
    </row>
    <row r="186" spans="1:5" s="82" customFormat="1" x14ac:dyDescent="0.2">
      <c r="A186" s="149">
        <v>43935</v>
      </c>
      <c r="B186" s="150">
        <v>17.399999999999999</v>
      </c>
      <c r="C186" s="151" t="s">
        <v>212</v>
      </c>
      <c r="D186" s="151" t="s">
        <v>185</v>
      </c>
      <c r="E186" s="152" t="s">
        <v>174</v>
      </c>
    </row>
    <row r="187" spans="1:5" s="82" customFormat="1" x14ac:dyDescent="0.2">
      <c r="A187" s="149">
        <v>44005</v>
      </c>
      <c r="B187" s="150">
        <v>32.69</v>
      </c>
      <c r="C187" s="151" t="s">
        <v>215</v>
      </c>
      <c r="D187" s="151" t="s">
        <v>185</v>
      </c>
      <c r="E187" s="152" t="s">
        <v>174</v>
      </c>
    </row>
    <row r="188" spans="1:5" s="82" customFormat="1" x14ac:dyDescent="0.2">
      <c r="A188" s="149"/>
      <c r="B188" s="150"/>
      <c r="C188" s="151"/>
      <c r="D188" s="151"/>
      <c r="E188" s="152"/>
    </row>
    <row r="189" spans="1:5" s="82" customFormat="1" x14ac:dyDescent="0.2">
      <c r="A189" s="149"/>
      <c r="B189" s="150"/>
      <c r="C189" s="151"/>
      <c r="D189" s="151"/>
      <c r="E189" s="152"/>
    </row>
    <row r="190" spans="1:5" s="82" customFormat="1" x14ac:dyDescent="0.2">
      <c r="A190" s="149"/>
      <c r="B190" s="150"/>
      <c r="C190" s="151"/>
      <c r="D190" s="151"/>
      <c r="E190" s="152"/>
    </row>
    <row r="191" spans="1:5" s="82" customFormat="1" x14ac:dyDescent="0.2">
      <c r="A191" s="149"/>
      <c r="B191" s="150"/>
      <c r="C191" s="151"/>
      <c r="D191" s="151"/>
      <c r="E191" s="152"/>
    </row>
    <row r="192" spans="1:5" ht="19.5" customHeight="1" x14ac:dyDescent="0.2">
      <c r="A192" s="102" t="s">
        <v>129</v>
      </c>
      <c r="B192" s="103">
        <f>SUM(B167:B191)</f>
        <v>554.03</v>
      </c>
      <c r="C192" s="144" t="str">
        <f>IF(SUBTOTAL(3,B167:B191)=SUBTOTAL(103,B167:B191),'Summary and sign-off'!$A$48,'Summary and sign-off'!$A$49)</f>
        <v>Check - there are no hidden rows with data</v>
      </c>
      <c r="D192" s="189" t="str">
        <f>IF('Summary and sign-off'!F57='Summary and sign-off'!F54,'Summary and sign-off'!A51,'Summary and sign-off'!A50)</f>
        <v>Check - each entry provides sufficient information</v>
      </c>
      <c r="E192" s="189"/>
    </row>
    <row r="193" spans="1:5" ht="10.5" customHeight="1" x14ac:dyDescent="0.2">
      <c r="A193" s="25"/>
      <c r="B193" s="87"/>
      <c r="C193" s="20"/>
      <c r="D193" s="25"/>
      <c r="E193" s="25"/>
    </row>
    <row r="194" spans="1:5" ht="34.5" customHeight="1" x14ac:dyDescent="0.2">
      <c r="A194" s="45" t="s">
        <v>130</v>
      </c>
      <c r="B194" s="88">
        <f>B84+B163+B192</f>
        <v>42158.68</v>
      </c>
      <c r="C194" s="46"/>
      <c r="D194" s="46"/>
      <c r="E194" s="46"/>
    </row>
    <row r="195" spans="1:5" x14ac:dyDescent="0.2">
      <c r="A195" s="25"/>
      <c r="B195" s="20"/>
      <c r="C195" s="25"/>
      <c r="D195" s="25"/>
      <c r="E195" s="25"/>
    </row>
    <row r="196" spans="1:5" x14ac:dyDescent="0.2">
      <c r="A196" s="47" t="s">
        <v>73</v>
      </c>
      <c r="B196" s="23"/>
      <c r="C196" s="24"/>
      <c r="D196" s="24"/>
      <c r="E196" s="24"/>
    </row>
    <row r="197" spans="1:5" ht="12.6" customHeight="1" x14ac:dyDescent="0.2">
      <c r="A197" s="21" t="s">
        <v>131</v>
      </c>
      <c r="B197" s="48"/>
      <c r="C197" s="48"/>
      <c r="D197" s="30"/>
      <c r="E197" s="30"/>
    </row>
    <row r="198" spans="1:5" ht="12.95" customHeight="1" x14ac:dyDescent="0.2">
      <c r="A198" s="29" t="s">
        <v>132</v>
      </c>
      <c r="B198" s="25"/>
      <c r="C198" s="30"/>
      <c r="D198" s="25"/>
      <c r="E198" s="30"/>
    </row>
    <row r="199" spans="1:5" x14ac:dyDescent="0.2">
      <c r="A199" s="29" t="s">
        <v>133</v>
      </c>
      <c r="B199" s="30"/>
      <c r="C199" s="30"/>
      <c r="D199" s="30"/>
      <c r="E199" s="49"/>
    </row>
    <row r="200" spans="1:5" x14ac:dyDescent="0.2">
      <c r="A200" s="21" t="s">
        <v>79</v>
      </c>
      <c r="B200" s="23"/>
      <c r="C200" s="24"/>
      <c r="D200" s="24"/>
      <c r="E200" s="24"/>
    </row>
    <row r="201" spans="1:5" ht="12.95" customHeight="1" x14ac:dyDescent="0.2">
      <c r="A201" s="29" t="s">
        <v>134</v>
      </c>
      <c r="B201" s="25"/>
      <c r="C201" s="30"/>
      <c r="D201" s="25"/>
      <c r="E201" s="30"/>
    </row>
    <row r="202" spans="1:5" x14ac:dyDescent="0.2">
      <c r="A202" s="29" t="s">
        <v>135</v>
      </c>
      <c r="B202" s="30"/>
      <c r="C202" s="30"/>
      <c r="D202" s="30"/>
      <c r="E202" s="49"/>
    </row>
    <row r="203" spans="1:5" x14ac:dyDescent="0.2">
      <c r="A203" s="34" t="s">
        <v>136</v>
      </c>
      <c r="B203" s="34"/>
      <c r="C203" s="34"/>
      <c r="D203" s="34"/>
      <c r="E203" s="49"/>
    </row>
    <row r="204" spans="1:5" x14ac:dyDescent="0.2">
      <c r="A204" s="38"/>
      <c r="B204" s="25"/>
      <c r="C204" s="25"/>
      <c r="D204" s="25"/>
      <c r="E204" s="43"/>
    </row>
    <row r="205" spans="1:5" x14ac:dyDescent="0.2">
      <c r="A205" s="38"/>
      <c r="B205" s="25"/>
      <c r="C205" s="25"/>
      <c r="D205" s="25"/>
      <c r="E205" s="43"/>
    </row>
    <row r="210" spans="1:5" ht="12.75" customHeight="1" x14ac:dyDescent="0.2"/>
    <row r="213" spans="1:5" x14ac:dyDescent="0.2">
      <c r="A213" s="50"/>
      <c r="B213" s="43"/>
      <c r="C213" s="43"/>
      <c r="D213" s="43"/>
      <c r="E213" s="43"/>
    </row>
    <row r="214" spans="1:5" x14ac:dyDescent="0.2">
      <c r="A214" s="50"/>
      <c r="B214" s="43"/>
      <c r="C214" s="43"/>
      <c r="D214" s="43"/>
      <c r="E214" s="43"/>
    </row>
    <row r="215" spans="1:5" x14ac:dyDescent="0.2">
      <c r="A215" s="50"/>
      <c r="B215" s="43"/>
      <c r="C215" s="43"/>
      <c r="D215" s="43"/>
      <c r="E215" s="43"/>
    </row>
    <row r="216" spans="1:5" x14ac:dyDescent="0.2">
      <c r="A216" s="50"/>
      <c r="B216" s="43"/>
      <c r="C216" s="43"/>
      <c r="D216" s="43"/>
      <c r="E216" s="43"/>
    </row>
    <row r="217" spans="1:5" x14ac:dyDescent="0.2">
      <c r="A217" s="50"/>
      <c r="B217" s="43"/>
      <c r="C217" s="43"/>
      <c r="D217" s="43"/>
      <c r="E217" s="43"/>
    </row>
  </sheetData>
  <sheetProtection formatCells="0" formatRows="0" insertColumns="0" insertRows="0" deleteRows="0"/>
  <mergeCells count="31">
    <mergeCell ref="B7:E7"/>
    <mergeCell ref="B5:E5"/>
    <mergeCell ref="D192:E192"/>
    <mergeCell ref="A1:E1"/>
    <mergeCell ref="A86:E86"/>
    <mergeCell ref="A165:E165"/>
    <mergeCell ref="B2:E2"/>
    <mergeCell ref="B3:E3"/>
    <mergeCell ref="B4:E4"/>
    <mergeCell ref="A8:E8"/>
    <mergeCell ref="A9:E9"/>
    <mergeCell ref="B6:E6"/>
    <mergeCell ref="D84:E84"/>
    <mergeCell ref="D163:E163"/>
    <mergeCell ref="A10:E10"/>
    <mergeCell ref="E13:E17"/>
    <mergeCell ref="E19:E29"/>
    <mergeCell ref="E31:E54"/>
    <mergeCell ref="E56:E65"/>
    <mergeCell ref="E67:E71"/>
    <mergeCell ref="E73:E82"/>
    <mergeCell ref="E89:E94"/>
    <mergeCell ref="E96:E101"/>
    <mergeCell ref="E109:E110"/>
    <mergeCell ref="E112:E117"/>
    <mergeCell ref="E119:E122"/>
    <mergeCell ref="E124:E131"/>
    <mergeCell ref="E133:E138"/>
    <mergeCell ref="E140:E147"/>
    <mergeCell ref="E149:E156"/>
    <mergeCell ref="E103:E10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8 A161:A162 A12 A167 A191">
      <formula1>$B$4</formula1>
      <formula2>$B$5</formula2>
    </dataValidation>
    <dataValidation allowBlank="1" showInputMessage="1" showErrorMessage="1" prompt="Insert additional rows as needed:_x000a_- 'right click' on a row number (left of screen)_x000a_- select 'Insert' (this will insert a row above it)" sqref="A166 A87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83 A89:A160 A168:A19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B12:B83 B167:B191 B88:B162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E32"/>
  <sheetViews>
    <sheetView zoomScale="70" zoomScaleNormal="70" workbookViewId="0">
      <selection activeCell="C37" sqref="C37"/>
    </sheetView>
  </sheetViews>
  <sheetFormatPr defaultColWidth="0" defaultRowHeight="12.75" x14ac:dyDescent="0.2"/>
  <cols>
    <col min="1" max="1" width="35.7109375" style="14" customWidth="1"/>
    <col min="2" max="2" width="14.28515625" style="14" customWidth="1"/>
    <col min="3" max="3" width="71.42578125" style="14" customWidth="1"/>
    <col min="4" max="4" width="50" style="14" customWidth="1"/>
    <col min="5" max="5" width="21.42578125" style="14" customWidth="1"/>
    <col min="6" max="9" width="9.140625" style="14" customWidth="1"/>
    <col min="10" max="12" width="0" style="14" hidden="1" customWidth="1"/>
    <col min="13" max="16382" width="0" style="14" hidden="1"/>
    <col min="16383" max="16384" width="29.42578125" style="14" customWidth="1"/>
  </cols>
  <sheetData>
    <row r="1" spans="1:5" ht="26.25" customHeight="1" x14ac:dyDescent="0.2">
      <c r="A1" s="176" t="s">
        <v>109</v>
      </c>
      <c r="B1" s="176"/>
      <c r="C1" s="176"/>
      <c r="D1" s="176"/>
      <c r="E1" s="176"/>
    </row>
    <row r="2" spans="1:5" ht="21" customHeight="1" x14ac:dyDescent="0.2">
      <c r="A2" s="2" t="s">
        <v>52</v>
      </c>
      <c r="B2" s="188" t="str">
        <f>'Summary and sign-off'!B2:F2</f>
        <v>Guardians of New Zealand Superannuation</v>
      </c>
      <c r="C2" s="188"/>
      <c r="D2" s="188"/>
      <c r="E2" s="188"/>
    </row>
    <row r="3" spans="1:5" ht="21" customHeight="1" x14ac:dyDescent="0.2">
      <c r="A3" s="2" t="s">
        <v>110</v>
      </c>
      <c r="B3" s="188" t="str">
        <f>'Summary and sign-off'!B3:F3</f>
        <v>Matt Whineray</v>
      </c>
      <c r="C3" s="188"/>
      <c r="D3" s="188"/>
      <c r="E3" s="188"/>
    </row>
    <row r="4" spans="1:5" ht="21" customHeight="1" x14ac:dyDescent="0.2">
      <c r="A4" s="2" t="s">
        <v>111</v>
      </c>
      <c r="B4" s="188" t="str">
        <f>'Summary and sign-off'!B4:F4</f>
        <v>1 July 2019</v>
      </c>
      <c r="C4" s="188"/>
      <c r="D4" s="188"/>
      <c r="E4" s="188"/>
    </row>
    <row r="5" spans="1:5" ht="21" customHeight="1" x14ac:dyDescent="0.2">
      <c r="A5" s="2" t="s">
        <v>112</v>
      </c>
      <c r="B5" s="188" t="str">
        <f>'Summary and sign-off'!B5:F5</f>
        <v>30 June 2020</v>
      </c>
      <c r="C5" s="188"/>
      <c r="D5" s="188"/>
      <c r="E5" s="188"/>
    </row>
    <row r="6" spans="1:5" ht="21" customHeight="1" x14ac:dyDescent="0.2">
      <c r="A6" s="2" t="s">
        <v>113</v>
      </c>
      <c r="B6" s="174" t="s">
        <v>81</v>
      </c>
      <c r="C6" s="174"/>
      <c r="D6" s="174"/>
      <c r="E6" s="174"/>
    </row>
    <row r="7" spans="1:5" ht="21" customHeight="1" x14ac:dyDescent="0.2">
      <c r="A7" s="2" t="s">
        <v>56</v>
      </c>
      <c r="B7" s="174"/>
      <c r="C7" s="174"/>
      <c r="D7" s="174"/>
      <c r="E7" s="174"/>
    </row>
    <row r="8" spans="1:5" ht="35.25" customHeight="1" x14ac:dyDescent="0.2">
      <c r="A8" s="198" t="s">
        <v>137</v>
      </c>
      <c r="B8" s="198"/>
      <c r="C8" s="199"/>
      <c r="D8" s="199"/>
      <c r="E8" s="199"/>
    </row>
    <row r="9" spans="1:5" ht="35.25" customHeight="1" x14ac:dyDescent="0.2">
      <c r="A9" s="196" t="s">
        <v>138</v>
      </c>
      <c r="B9" s="197"/>
      <c r="C9" s="197"/>
      <c r="D9" s="197"/>
      <c r="E9" s="197"/>
    </row>
    <row r="10" spans="1:5" ht="27" customHeight="1" x14ac:dyDescent="0.2">
      <c r="A10" s="33" t="s">
        <v>139</v>
      </c>
      <c r="B10" s="33" t="s">
        <v>62</v>
      </c>
      <c r="C10" s="33" t="s">
        <v>140</v>
      </c>
      <c r="D10" s="33" t="s">
        <v>141</v>
      </c>
      <c r="E10" s="33" t="s">
        <v>121</v>
      </c>
    </row>
    <row r="11" spans="1:5" s="82" customFormat="1" x14ac:dyDescent="0.2">
      <c r="A11" s="154"/>
      <c r="B11" s="150"/>
      <c r="C11" s="155"/>
      <c r="D11" s="155"/>
      <c r="E11" s="156"/>
    </row>
    <row r="12" spans="1:5" s="82" customFormat="1" x14ac:dyDescent="0.2">
      <c r="A12" s="149">
        <v>43818</v>
      </c>
      <c r="B12" s="150">
        <v>105.35</v>
      </c>
      <c r="C12" s="155" t="s">
        <v>296</v>
      </c>
      <c r="D12" s="155" t="s">
        <v>284</v>
      </c>
      <c r="E12" s="155" t="s">
        <v>174</v>
      </c>
    </row>
    <row r="13" spans="1:5" s="82" customFormat="1" ht="25.5" x14ac:dyDescent="0.2">
      <c r="A13" s="149">
        <v>43900</v>
      </c>
      <c r="B13" s="150">
        <v>133.91</v>
      </c>
      <c r="C13" s="155" t="s">
        <v>297</v>
      </c>
      <c r="D13" s="155" t="s">
        <v>305</v>
      </c>
      <c r="E13" s="155" t="s">
        <v>190</v>
      </c>
    </row>
    <row r="14" spans="1:5" s="82" customFormat="1" x14ac:dyDescent="0.2">
      <c r="A14" s="149"/>
      <c r="B14" s="150"/>
      <c r="C14" s="155"/>
      <c r="D14" s="155"/>
      <c r="E14" s="155"/>
    </row>
    <row r="15" spans="1:5" s="82" customFormat="1" x14ac:dyDescent="0.2">
      <c r="A15" s="149"/>
      <c r="B15" s="150"/>
      <c r="C15" s="155"/>
      <c r="D15" s="155"/>
      <c r="E15" s="155"/>
    </row>
    <row r="16" spans="1:5" s="82" customFormat="1" x14ac:dyDescent="0.2">
      <c r="A16" s="149"/>
      <c r="B16" s="150"/>
      <c r="C16" s="155"/>
      <c r="D16" s="155"/>
      <c r="E16" s="155"/>
    </row>
    <row r="17" spans="1:5" s="82" customFormat="1" x14ac:dyDescent="0.2">
      <c r="A17" s="149"/>
      <c r="B17" s="150"/>
      <c r="C17" s="155"/>
      <c r="D17" s="155"/>
      <c r="E17" s="155"/>
    </row>
    <row r="18" spans="1:5" s="82" customFormat="1" x14ac:dyDescent="0.2">
      <c r="A18" s="149"/>
      <c r="B18" s="150"/>
      <c r="C18" s="155"/>
      <c r="D18" s="155"/>
      <c r="E18" s="155"/>
    </row>
    <row r="19" spans="1:5" s="82" customFormat="1" x14ac:dyDescent="0.2">
      <c r="A19" s="149"/>
      <c r="B19" s="150"/>
      <c r="C19" s="155"/>
      <c r="D19" s="155"/>
      <c r="E19" s="155"/>
    </row>
    <row r="20" spans="1:5" s="82" customFormat="1" x14ac:dyDescent="0.2">
      <c r="A20" s="149"/>
      <c r="B20" s="150"/>
      <c r="C20" s="155"/>
      <c r="D20" s="155"/>
      <c r="E20" s="155"/>
    </row>
    <row r="21" spans="1:5" s="82" customFormat="1" x14ac:dyDescent="0.2">
      <c r="A21" s="154"/>
      <c r="B21" s="150"/>
      <c r="C21" s="155"/>
      <c r="D21" s="155"/>
      <c r="E21" s="155"/>
    </row>
    <row r="22" spans="1:5" s="82" customFormat="1" x14ac:dyDescent="0.2">
      <c r="A22" s="154"/>
      <c r="B22" s="150"/>
      <c r="C22" s="155"/>
      <c r="D22" s="155"/>
      <c r="E22" s="155"/>
    </row>
    <row r="23" spans="1:5" s="82" customFormat="1" ht="11.25" customHeight="1" x14ac:dyDescent="0.2">
      <c r="A23" s="154"/>
      <c r="B23" s="150"/>
      <c r="C23" s="155"/>
      <c r="D23" s="155"/>
      <c r="E23" s="155"/>
    </row>
    <row r="24" spans="1:5" ht="34.5" customHeight="1" x14ac:dyDescent="0.2">
      <c r="A24" s="83" t="s">
        <v>142</v>
      </c>
      <c r="B24" s="92">
        <f>SUM(B11:B23)</f>
        <v>239.26</v>
      </c>
      <c r="C24" s="101" t="str">
        <f>IF(SUBTOTAL(3,B11:B23)=SUBTOTAL(103,B11:B23),'Summary and sign-off'!$A$48,'Summary and sign-off'!$A$49)</f>
        <v>Check - there are no hidden rows with data</v>
      </c>
      <c r="D24" s="189" t="str">
        <f>IF('Summary and sign-off'!F58='Summary and sign-off'!F54,'Summary and sign-off'!A51,'Summary and sign-off'!A50)</f>
        <v>Check - each entry provides sufficient information</v>
      </c>
      <c r="E24" s="189"/>
    </row>
    <row r="25" spans="1:5" x14ac:dyDescent="0.2">
      <c r="A25" s="19"/>
      <c r="B25" s="18"/>
      <c r="C25" s="18"/>
      <c r="D25" s="18"/>
      <c r="E25" s="18"/>
    </row>
    <row r="26" spans="1:5" x14ac:dyDescent="0.2">
      <c r="A26" s="19" t="s">
        <v>73</v>
      </c>
      <c r="B26" s="20"/>
      <c r="C26" s="25"/>
      <c r="D26" s="18"/>
      <c r="E26" s="18"/>
    </row>
    <row r="27" spans="1:5" ht="12.75" customHeight="1" x14ac:dyDescent="0.2">
      <c r="A27" s="21" t="s">
        <v>143</v>
      </c>
      <c r="B27" s="21"/>
      <c r="C27" s="21"/>
      <c r="D27" s="21"/>
      <c r="E27" s="21"/>
    </row>
    <row r="28" spans="1:5" x14ac:dyDescent="0.2">
      <c r="A28" s="21" t="s">
        <v>144</v>
      </c>
      <c r="B28" s="29"/>
      <c r="C28" s="40"/>
      <c r="D28" s="41"/>
      <c r="E28" s="41"/>
    </row>
    <row r="29" spans="1:5" x14ac:dyDescent="0.2">
      <c r="A29" s="21" t="s">
        <v>79</v>
      </c>
      <c r="B29" s="23"/>
      <c r="C29" s="24"/>
      <c r="D29" s="24"/>
      <c r="E29" s="24"/>
    </row>
    <row r="30" spans="1:5" x14ac:dyDescent="0.2">
      <c r="A30" s="29" t="s">
        <v>145</v>
      </c>
      <c r="B30" s="29"/>
      <c r="C30" s="40"/>
      <c r="D30" s="40"/>
      <c r="E30" s="40"/>
    </row>
    <row r="31" spans="1:5" ht="12.75" customHeight="1" x14ac:dyDescent="0.2">
      <c r="A31" s="29" t="s">
        <v>146</v>
      </c>
      <c r="B31" s="29"/>
      <c r="C31" s="42"/>
      <c r="D31" s="42"/>
      <c r="E31" s="31"/>
    </row>
    <row r="32" spans="1:5" x14ac:dyDescent="0.2">
      <c r="A32" s="18"/>
      <c r="B32" s="18"/>
      <c r="C32" s="18"/>
      <c r="D32" s="18"/>
      <c r="E32" s="18"/>
    </row>
  </sheetData>
  <sheetProtection formatCells="0" insertRows="0" deleteRows="0"/>
  <mergeCells count="10">
    <mergeCell ref="D24:E2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2">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N49"/>
  <sheetViews>
    <sheetView topLeftCell="A2" zoomScale="85" zoomScaleNormal="85" workbookViewId="0">
      <selection activeCell="F24" sqref="F24:F28"/>
    </sheetView>
  </sheetViews>
  <sheetFormatPr defaultColWidth="0" defaultRowHeight="12.75" x14ac:dyDescent="0.2"/>
  <cols>
    <col min="1" max="1" width="35.7109375" style="14" customWidth="1"/>
    <col min="2" max="2" width="14.28515625" style="14" customWidth="1"/>
    <col min="3" max="3" width="71.42578125" style="14" customWidth="1"/>
    <col min="4" max="4" width="50" style="14" customWidth="1"/>
    <col min="5" max="5" width="21.42578125" style="14" customWidth="1"/>
    <col min="6" max="6" width="36.85546875" style="14" customWidth="1"/>
    <col min="7" max="10" width="9.140625" style="14" customWidth="1"/>
    <col min="11" max="13" width="0" style="14" hidden="1" customWidth="1"/>
    <col min="14" max="14" width="9.140625" style="14" customWidth="1"/>
    <col min="15" max="15" width="9.140625" style="14" hidden="1" customWidth="1"/>
    <col min="16" max="16384" width="9.140625" style="14" hidden="1"/>
  </cols>
  <sheetData>
    <row r="1" spans="1:6" ht="26.25" customHeight="1" x14ac:dyDescent="0.2">
      <c r="A1" s="176" t="s">
        <v>109</v>
      </c>
      <c r="B1" s="176"/>
      <c r="C1" s="176"/>
      <c r="D1" s="176"/>
      <c r="E1" s="176"/>
      <c r="F1" s="22"/>
    </row>
    <row r="2" spans="1:6" ht="21" customHeight="1" x14ac:dyDescent="0.2">
      <c r="A2" s="2" t="s">
        <v>52</v>
      </c>
      <c r="B2" s="188" t="str">
        <f>'Summary and sign-off'!B2:F2</f>
        <v>Guardians of New Zealand Superannuation</v>
      </c>
      <c r="C2" s="188"/>
      <c r="D2" s="188"/>
      <c r="E2" s="188"/>
      <c r="F2" s="22"/>
    </row>
    <row r="3" spans="1:6" ht="21" customHeight="1" x14ac:dyDescent="0.2">
      <c r="A3" s="2" t="s">
        <v>110</v>
      </c>
      <c r="B3" s="188" t="str">
        <f>'Summary and sign-off'!B3:F3</f>
        <v>Matt Whineray</v>
      </c>
      <c r="C3" s="188"/>
      <c r="D3" s="188"/>
      <c r="E3" s="188"/>
      <c r="F3" s="22"/>
    </row>
    <row r="4" spans="1:6" ht="21" customHeight="1" x14ac:dyDescent="0.2">
      <c r="A4" s="2" t="s">
        <v>111</v>
      </c>
      <c r="B4" s="188" t="str">
        <f>'Summary and sign-off'!B4:F4</f>
        <v>1 July 2019</v>
      </c>
      <c r="C4" s="188"/>
      <c r="D4" s="188"/>
      <c r="E4" s="188"/>
      <c r="F4" s="22"/>
    </row>
    <row r="5" spans="1:6" ht="21" customHeight="1" x14ac:dyDescent="0.2">
      <c r="A5" s="2" t="s">
        <v>112</v>
      </c>
      <c r="B5" s="188" t="str">
        <f>'Summary and sign-off'!B5:F5</f>
        <v>30 June 2020</v>
      </c>
      <c r="C5" s="188"/>
      <c r="D5" s="188"/>
      <c r="E5" s="188"/>
      <c r="F5" s="22"/>
    </row>
    <row r="6" spans="1:6" ht="21" customHeight="1" x14ac:dyDescent="0.2">
      <c r="A6" s="2" t="s">
        <v>113</v>
      </c>
      <c r="B6" s="174" t="s">
        <v>81</v>
      </c>
      <c r="C6" s="174"/>
      <c r="D6" s="174"/>
      <c r="E6" s="174"/>
      <c r="F6" s="32"/>
    </row>
    <row r="7" spans="1:6" ht="21" customHeight="1" x14ac:dyDescent="0.2">
      <c r="A7" s="2" t="s">
        <v>56</v>
      </c>
      <c r="B7" s="174"/>
      <c r="C7" s="174"/>
      <c r="D7" s="174"/>
      <c r="E7" s="174"/>
      <c r="F7" s="32"/>
    </row>
    <row r="8" spans="1:6" ht="35.25" customHeight="1" x14ac:dyDescent="0.2">
      <c r="A8" s="192" t="s">
        <v>147</v>
      </c>
      <c r="B8" s="192"/>
      <c r="C8" s="199"/>
      <c r="D8" s="199"/>
      <c r="E8" s="199"/>
      <c r="F8" s="22"/>
    </row>
    <row r="9" spans="1:6" ht="35.25" customHeight="1" x14ac:dyDescent="0.2">
      <c r="A9" s="200" t="s">
        <v>148</v>
      </c>
      <c r="B9" s="201"/>
      <c r="C9" s="201"/>
      <c r="D9" s="201"/>
      <c r="E9" s="201"/>
      <c r="F9" s="22"/>
    </row>
    <row r="10" spans="1:6" ht="27" customHeight="1" x14ac:dyDescent="0.2">
      <c r="A10" s="33" t="s">
        <v>117</v>
      </c>
      <c r="B10" s="33" t="s">
        <v>62</v>
      </c>
      <c r="C10" s="33" t="s">
        <v>149</v>
      </c>
      <c r="D10" s="33" t="s">
        <v>150</v>
      </c>
      <c r="E10" s="33" t="s">
        <v>121</v>
      </c>
      <c r="F10" s="34"/>
    </row>
    <row r="11" spans="1:6" s="82" customFormat="1" x14ac:dyDescent="0.2">
      <c r="A11" s="154"/>
      <c r="B11" s="150"/>
      <c r="C11" s="155"/>
      <c r="D11" s="155"/>
      <c r="E11" s="156"/>
      <c r="F11" s="1"/>
    </row>
    <row r="12" spans="1:6" s="82" customFormat="1" x14ac:dyDescent="0.2">
      <c r="A12" s="149">
        <v>43651</v>
      </c>
      <c r="B12" s="150">
        <f>17.38-7.29</f>
        <v>10.09</v>
      </c>
      <c r="C12" s="172" t="s">
        <v>285</v>
      </c>
      <c r="D12" s="155" t="s">
        <v>173</v>
      </c>
      <c r="E12" s="156" t="s">
        <v>174</v>
      </c>
      <c r="F12" s="1"/>
    </row>
    <row r="13" spans="1:6" s="82" customFormat="1" x14ac:dyDescent="0.2">
      <c r="A13" s="149">
        <v>43651</v>
      </c>
      <c r="B13" s="150">
        <v>88.02</v>
      </c>
      <c r="C13" s="155" t="s">
        <v>286</v>
      </c>
      <c r="D13" s="155" t="s">
        <v>173</v>
      </c>
      <c r="E13" s="156" t="s">
        <v>174</v>
      </c>
      <c r="F13" s="1"/>
    </row>
    <row r="14" spans="1:6" s="82" customFormat="1" x14ac:dyDescent="0.2">
      <c r="A14" s="149">
        <v>43682</v>
      </c>
      <c r="B14" s="150">
        <v>135.30000000000001</v>
      </c>
      <c r="C14" s="155" t="s">
        <v>286</v>
      </c>
      <c r="D14" s="155" t="s">
        <v>173</v>
      </c>
      <c r="E14" s="156" t="s">
        <v>174</v>
      </c>
      <c r="F14" s="1"/>
    </row>
    <row r="15" spans="1:6" s="82" customFormat="1" x14ac:dyDescent="0.2">
      <c r="A15" s="149">
        <v>43713</v>
      </c>
      <c r="B15" s="150">
        <v>117.3</v>
      </c>
      <c r="C15" s="155" t="s">
        <v>286</v>
      </c>
      <c r="D15" s="155" t="s">
        <v>173</v>
      </c>
      <c r="E15" s="156" t="s">
        <v>174</v>
      </c>
      <c r="F15" s="1"/>
    </row>
    <row r="16" spans="1:6" s="82" customFormat="1" x14ac:dyDescent="0.2">
      <c r="A16" s="149">
        <v>43743</v>
      </c>
      <c r="B16" s="150">
        <v>154.54</v>
      </c>
      <c r="C16" s="155" t="s">
        <v>286</v>
      </c>
      <c r="D16" s="155" t="s">
        <v>173</v>
      </c>
      <c r="E16" s="156" t="s">
        <v>174</v>
      </c>
      <c r="F16" s="1"/>
    </row>
    <row r="17" spans="1:6" s="82" customFormat="1" x14ac:dyDescent="0.2">
      <c r="A17" s="149">
        <v>43735</v>
      </c>
      <c r="B17" s="150">
        <v>1125</v>
      </c>
      <c r="C17" s="155" t="s">
        <v>291</v>
      </c>
      <c r="D17" s="155" t="s">
        <v>175</v>
      </c>
      <c r="E17" s="156" t="s">
        <v>174</v>
      </c>
      <c r="F17" s="1"/>
    </row>
    <row r="18" spans="1:6" s="82" customFormat="1" x14ac:dyDescent="0.2">
      <c r="A18" s="149">
        <v>43774</v>
      </c>
      <c r="B18" s="150">
        <v>151.72999999999999</v>
      </c>
      <c r="C18" s="155" t="s">
        <v>286</v>
      </c>
      <c r="D18" s="155" t="s">
        <v>173</v>
      </c>
      <c r="E18" s="156" t="s">
        <v>174</v>
      </c>
      <c r="F18" s="1"/>
    </row>
    <row r="19" spans="1:6" s="82" customFormat="1" x14ac:dyDescent="0.2">
      <c r="A19" s="149">
        <v>43804</v>
      </c>
      <c r="B19" s="150">
        <v>27.37</v>
      </c>
      <c r="C19" s="155" t="s">
        <v>286</v>
      </c>
      <c r="D19" s="155" t="s">
        <v>173</v>
      </c>
      <c r="E19" s="156" t="s">
        <v>174</v>
      </c>
      <c r="F19" s="1"/>
    </row>
    <row r="20" spans="1:6" s="82" customFormat="1" x14ac:dyDescent="0.2">
      <c r="A20" s="149">
        <v>43835</v>
      </c>
      <c r="B20" s="150">
        <v>148.18</v>
      </c>
      <c r="C20" s="155" t="s">
        <v>286</v>
      </c>
      <c r="D20" s="155" t="s">
        <v>173</v>
      </c>
      <c r="E20" s="156" t="s">
        <v>174</v>
      </c>
      <c r="F20" s="1"/>
    </row>
    <row r="21" spans="1:6" s="82" customFormat="1" x14ac:dyDescent="0.2">
      <c r="A21" s="149">
        <v>43866</v>
      </c>
      <c r="B21" s="150">
        <v>112.25</v>
      </c>
      <c r="C21" s="155" t="s">
        <v>286</v>
      </c>
      <c r="D21" s="155" t="s">
        <v>173</v>
      </c>
      <c r="E21" s="156" t="s">
        <v>174</v>
      </c>
      <c r="F21" s="1"/>
    </row>
    <row r="22" spans="1:6" s="82" customFormat="1" x14ac:dyDescent="0.2">
      <c r="A22" s="149">
        <v>43895</v>
      </c>
      <c r="B22" s="150">
        <v>104.47</v>
      </c>
      <c r="C22" s="155" t="s">
        <v>286</v>
      </c>
      <c r="D22" s="155" t="s">
        <v>173</v>
      </c>
      <c r="E22" s="156" t="s">
        <v>174</v>
      </c>
      <c r="F22" s="1"/>
    </row>
    <row r="23" spans="1:6" s="82" customFormat="1" x14ac:dyDescent="0.2">
      <c r="A23" s="149">
        <v>43926</v>
      </c>
      <c r="B23" s="150">
        <v>93.8</v>
      </c>
      <c r="C23" s="155" t="s">
        <v>286</v>
      </c>
      <c r="D23" s="155" t="s">
        <v>173</v>
      </c>
      <c r="E23" s="156" t="s">
        <v>174</v>
      </c>
      <c r="F23" s="1"/>
    </row>
    <row r="24" spans="1:6" s="82" customFormat="1" x14ac:dyDescent="0.2">
      <c r="A24" s="149">
        <v>43735</v>
      </c>
      <c r="B24" s="150">
        <v>234.07</v>
      </c>
      <c r="C24" s="155" t="s">
        <v>295</v>
      </c>
      <c r="D24" s="172" t="s">
        <v>198</v>
      </c>
      <c r="E24" s="156" t="s">
        <v>174</v>
      </c>
      <c r="F24" s="1"/>
    </row>
    <row r="25" spans="1:6" s="82" customFormat="1" x14ac:dyDescent="0.2">
      <c r="A25" s="149">
        <v>43699</v>
      </c>
      <c r="B25" s="150">
        <v>150</v>
      </c>
      <c r="C25" s="155" t="s">
        <v>287</v>
      </c>
      <c r="D25" s="172" t="s">
        <v>176</v>
      </c>
      <c r="E25" s="156" t="s">
        <v>174</v>
      </c>
      <c r="F25" s="1"/>
    </row>
    <row r="26" spans="1:6" s="82" customFormat="1" x14ac:dyDescent="0.2">
      <c r="A26" s="149">
        <v>43956</v>
      </c>
      <c r="B26" s="150">
        <v>187.14</v>
      </c>
      <c r="C26" s="155" t="s">
        <v>286</v>
      </c>
      <c r="D26" s="155" t="s">
        <v>173</v>
      </c>
      <c r="E26" s="156" t="s">
        <v>174</v>
      </c>
      <c r="F26" s="1"/>
    </row>
    <row r="27" spans="1:6" s="82" customFormat="1" x14ac:dyDescent="0.2">
      <c r="A27" s="149">
        <v>43956</v>
      </c>
      <c r="B27" s="150">
        <v>431.8</v>
      </c>
      <c r="C27" s="155" t="s">
        <v>294</v>
      </c>
      <c r="D27" s="155" t="s">
        <v>197</v>
      </c>
      <c r="E27" s="156" t="s">
        <v>174</v>
      </c>
      <c r="F27" s="1"/>
    </row>
    <row r="28" spans="1:6" s="82" customFormat="1" x14ac:dyDescent="0.2">
      <c r="A28" s="149">
        <v>43987</v>
      </c>
      <c r="B28" s="150">
        <v>137.93</v>
      </c>
      <c r="C28" s="155" t="s">
        <v>286</v>
      </c>
      <c r="D28" s="155" t="s">
        <v>173</v>
      </c>
      <c r="E28" s="156" t="s">
        <v>174</v>
      </c>
      <c r="F28" s="1"/>
    </row>
    <row r="29" spans="1:6" s="82" customFormat="1" x14ac:dyDescent="0.2">
      <c r="A29" s="149">
        <v>43983</v>
      </c>
      <c r="B29" s="150">
        <v>6.91</v>
      </c>
      <c r="C29" s="155" t="s">
        <v>293</v>
      </c>
      <c r="D29" s="155" t="s">
        <v>197</v>
      </c>
      <c r="E29" s="156" t="s">
        <v>174</v>
      </c>
      <c r="F29" s="1"/>
    </row>
    <row r="30" spans="1:6" s="82" customFormat="1" x14ac:dyDescent="0.2">
      <c r="A30" s="149">
        <v>44011</v>
      </c>
      <c r="B30" s="150">
        <v>549.99</v>
      </c>
      <c r="C30" s="155" t="s">
        <v>292</v>
      </c>
      <c r="D30" s="155" t="s">
        <v>197</v>
      </c>
      <c r="E30" s="156" t="s">
        <v>174</v>
      </c>
      <c r="F30" s="1"/>
    </row>
    <row r="31" spans="1:6" s="82" customFormat="1" x14ac:dyDescent="0.2">
      <c r="A31" s="149">
        <v>44010</v>
      </c>
      <c r="B31" s="150">
        <v>6.91</v>
      </c>
      <c r="C31" s="155" t="s">
        <v>293</v>
      </c>
      <c r="D31" s="155" t="s">
        <v>197</v>
      </c>
      <c r="E31" s="156" t="s">
        <v>174</v>
      </c>
      <c r="F31" s="1"/>
    </row>
    <row r="32" spans="1:6" s="82" customFormat="1" x14ac:dyDescent="0.2">
      <c r="A32" s="154"/>
      <c r="B32" s="150"/>
      <c r="C32" s="155"/>
      <c r="D32" s="155"/>
      <c r="E32" s="156"/>
      <c r="F32" s="1"/>
    </row>
    <row r="33" spans="1:6" s="82" customFormat="1" x14ac:dyDescent="0.2">
      <c r="A33" s="154"/>
      <c r="B33" s="150"/>
      <c r="C33" s="155"/>
      <c r="D33" s="155"/>
      <c r="E33" s="156"/>
      <c r="F33" s="1"/>
    </row>
    <row r="34" spans="1:6" s="82" customFormat="1" x14ac:dyDescent="0.2">
      <c r="A34" s="154"/>
      <c r="B34" s="150"/>
      <c r="C34" s="155"/>
      <c r="D34" s="155"/>
      <c r="E34" s="156"/>
      <c r="F34" s="1"/>
    </row>
    <row r="35" spans="1:6" ht="34.5" customHeight="1" x14ac:dyDescent="0.2">
      <c r="A35" s="83" t="s">
        <v>151</v>
      </c>
      <c r="B35" s="92">
        <f>SUM(B11:B34)</f>
        <v>3972.7999999999993</v>
      </c>
      <c r="C35" s="101" t="str">
        <f>IF(SUBTOTAL(3,B11:B34)=SUBTOTAL(103,B11:B34),'Summary and sign-off'!$A$48,'Summary and sign-off'!$A$49)</f>
        <v>Check - there are no hidden rows with data</v>
      </c>
      <c r="D35" s="189" t="str">
        <f>IF('Summary and sign-off'!F59='Summary and sign-off'!F54,'Summary and sign-off'!A51,'Summary and sign-off'!A50)</f>
        <v>Check - each entry provides sufficient information</v>
      </c>
      <c r="E35" s="189"/>
      <c r="F35" s="35"/>
    </row>
    <row r="36" spans="1:6" ht="14.1" customHeight="1" x14ac:dyDescent="0.2">
      <c r="A36" s="36"/>
      <c r="B36" s="25"/>
      <c r="C36" s="18"/>
      <c r="D36" s="18"/>
      <c r="E36" s="18"/>
      <c r="F36" s="22"/>
    </row>
    <row r="37" spans="1:6" x14ac:dyDescent="0.2">
      <c r="A37" s="19" t="s">
        <v>152</v>
      </c>
      <c r="B37" s="18"/>
      <c r="C37" s="18"/>
      <c r="D37" s="18"/>
      <c r="E37" s="18"/>
      <c r="F37" s="22"/>
    </row>
    <row r="38" spans="1:6" ht="12.6" customHeight="1" x14ac:dyDescent="0.2">
      <c r="A38" s="21" t="s">
        <v>131</v>
      </c>
      <c r="B38" s="18"/>
      <c r="C38" s="18"/>
      <c r="D38" s="18"/>
      <c r="E38" s="18"/>
      <c r="F38" s="22"/>
    </row>
    <row r="39" spans="1:6" x14ac:dyDescent="0.2">
      <c r="A39" s="21" t="s">
        <v>79</v>
      </c>
      <c r="B39" s="23"/>
      <c r="C39" s="24"/>
      <c r="D39" s="24"/>
      <c r="E39" s="24"/>
      <c r="F39" s="25"/>
    </row>
    <row r="40" spans="1:6" x14ac:dyDescent="0.2">
      <c r="A40" s="29" t="s">
        <v>145</v>
      </c>
      <c r="B40" s="30"/>
      <c r="C40" s="25"/>
      <c r="D40" s="25"/>
      <c r="E40" s="25"/>
      <c r="F40" s="25"/>
    </row>
    <row r="41" spans="1:6" ht="12.75" customHeight="1" x14ac:dyDescent="0.2">
      <c r="A41" s="29" t="s">
        <v>146</v>
      </c>
      <c r="B41" s="37"/>
      <c r="C41" s="31"/>
      <c r="D41" s="31"/>
      <c r="E41" s="31"/>
      <c r="F41" s="31"/>
    </row>
    <row r="42" spans="1:6" x14ac:dyDescent="0.2">
      <c r="A42" s="36"/>
      <c r="B42" s="38"/>
      <c r="C42" s="18"/>
      <c r="D42" s="18"/>
      <c r="E42" s="18"/>
      <c r="F42" s="36"/>
    </row>
    <row r="43" spans="1:6" x14ac:dyDescent="0.2">
      <c r="A43" s="18"/>
      <c r="B43" s="18"/>
      <c r="C43" s="18"/>
      <c r="D43" s="18"/>
      <c r="E43" s="36"/>
    </row>
    <row r="44" spans="1:6" ht="12.75" customHeight="1" x14ac:dyDescent="0.2"/>
    <row r="45" spans="1:6" x14ac:dyDescent="0.2">
      <c r="A45" s="39"/>
      <c r="B45" s="39"/>
      <c r="C45" s="39"/>
      <c r="D45" s="39"/>
      <c r="E45" s="39"/>
      <c r="F45" s="22"/>
    </row>
    <row r="46" spans="1:6" x14ac:dyDescent="0.2">
      <c r="A46" s="39"/>
      <c r="B46" s="39"/>
      <c r="C46" s="39"/>
      <c r="D46" s="39"/>
      <c r="E46" s="39"/>
      <c r="F46" s="22"/>
    </row>
    <row r="47" spans="1:6" x14ac:dyDescent="0.2">
      <c r="A47" s="39"/>
      <c r="B47" s="39"/>
      <c r="C47" s="39"/>
      <c r="D47" s="39"/>
      <c r="E47" s="39"/>
      <c r="F47" s="22"/>
    </row>
    <row r="48" spans="1:6" x14ac:dyDescent="0.2">
      <c r="A48" s="39"/>
      <c r="B48" s="39"/>
      <c r="C48" s="39"/>
      <c r="D48" s="39"/>
      <c r="E48" s="39"/>
      <c r="F48" s="22"/>
    </row>
    <row r="49" spans="1:6" x14ac:dyDescent="0.2">
      <c r="A49" s="39"/>
      <c r="B49" s="39"/>
      <c r="C49" s="39"/>
      <c r="D49" s="39"/>
      <c r="E49" s="39"/>
      <c r="F49" s="22"/>
    </row>
  </sheetData>
  <sheetProtection sheet="1" formatCells="0" insertRows="0" deleteRows="0"/>
  <mergeCells count="10">
    <mergeCell ref="D35:E3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B11:B34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18"/>
  <sheetViews>
    <sheetView topLeftCell="A16" zoomScale="70" zoomScaleNormal="70" workbookViewId="0">
      <selection activeCell="F32" sqref="F32"/>
    </sheetView>
  </sheetViews>
  <sheetFormatPr defaultColWidth="0" defaultRowHeight="12.75" zeroHeight="1" x14ac:dyDescent="0.2"/>
  <cols>
    <col min="1" max="1" width="35.7109375" style="14" customWidth="1"/>
    <col min="2" max="2" width="46.85546875" style="14" customWidth="1"/>
    <col min="3" max="3" width="22.140625" style="14" customWidth="1"/>
    <col min="4" max="4" width="25.42578125" style="14" customWidth="1"/>
    <col min="5" max="6" width="35.7109375" style="14" customWidth="1"/>
    <col min="7" max="7" width="38" style="14" customWidth="1"/>
    <col min="8" max="10" width="9.140625" style="14" hidden="1" customWidth="1"/>
    <col min="11" max="15" width="0" style="14" hidden="1" customWidth="1"/>
    <col min="16" max="16384" width="0" style="14" hidden="1"/>
  </cols>
  <sheetData>
    <row r="1" spans="1:6" ht="26.25" customHeight="1" x14ac:dyDescent="0.2">
      <c r="A1" s="176" t="s">
        <v>153</v>
      </c>
      <c r="B1" s="176"/>
      <c r="C1" s="176"/>
      <c r="D1" s="176"/>
      <c r="E1" s="176"/>
      <c r="F1" s="176"/>
    </row>
    <row r="2" spans="1:6" ht="21" customHeight="1" x14ac:dyDescent="0.2">
      <c r="A2" s="2" t="s">
        <v>52</v>
      </c>
      <c r="B2" s="188" t="str">
        <f>'Summary and sign-off'!B2:F2</f>
        <v>Guardians of New Zealand Superannuation</v>
      </c>
      <c r="C2" s="188"/>
      <c r="D2" s="188"/>
      <c r="E2" s="188"/>
      <c r="F2" s="188"/>
    </row>
    <row r="3" spans="1:6" ht="21" customHeight="1" x14ac:dyDescent="0.2">
      <c r="A3" s="2" t="s">
        <v>110</v>
      </c>
      <c r="B3" s="188" t="str">
        <f>'Summary and sign-off'!B3:F3</f>
        <v>Matt Whineray</v>
      </c>
      <c r="C3" s="188"/>
      <c r="D3" s="188"/>
      <c r="E3" s="188"/>
      <c r="F3" s="188"/>
    </row>
    <row r="4" spans="1:6" ht="21" customHeight="1" x14ac:dyDescent="0.2">
      <c r="A4" s="2" t="s">
        <v>111</v>
      </c>
      <c r="B4" s="188" t="str">
        <f>'Summary and sign-off'!B4:F4</f>
        <v>1 July 2019</v>
      </c>
      <c r="C4" s="188"/>
      <c r="D4" s="188"/>
      <c r="E4" s="188"/>
      <c r="F4" s="188"/>
    </row>
    <row r="5" spans="1:6" ht="21" customHeight="1" x14ac:dyDescent="0.2">
      <c r="A5" s="2" t="s">
        <v>112</v>
      </c>
      <c r="B5" s="188" t="str">
        <f>'Summary and sign-off'!B5:F5</f>
        <v>30 June 2020</v>
      </c>
      <c r="C5" s="188"/>
      <c r="D5" s="188"/>
      <c r="E5" s="188"/>
      <c r="F5" s="188"/>
    </row>
    <row r="6" spans="1:6" ht="21" customHeight="1" x14ac:dyDescent="0.2">
      <c r="A6" s="2" t="s">
        <v>154</v>
      </c>
      <c r="B6" s="174"/>
      <c r="C6" s="174"/>
      <c r="D6" s="174"/>
      <c r="E6" s="174"/>
      <c r="F6" s="174"/>
    </row>
    <row r="7" spans="1:6" ht="21" customHeight="1" x14ac:dyDescent="0.2">
      <c r="A7" s="2" t="s">
        <v>56</v>
      </c>
      <c r="B7" s="174"/>
      <c r="C7" s="174"/>
      <c r="D7" s="174"/>
      <c r="E7" s="174"/>
      <c r="F7" s="174"/>
    </row>
    <row r="8" spans="1:6" ht="36" customHeight="1" x14ac:dyDescent="0.2">
      <c r="A8" s="192" t="s">
        <v>155</v>
      </c>
      <c r="B8" s="192"/>
      <c r="C8" s="192"/>
      <c r="D8" s="192"/>
      <c r="E8" s="192"/>
      <c r="F8" s="192"/>
    </row>
    <row r="9" spans="1:6" ht="36" customHeight="1" x14ac:dyDescent="0.2">
      <c r="A9" s="200" t="s">
        <v>156</v>
      </c>
      <c r="B9" s="201"/>
      <c r="C9" s="201"/>
      <c r="D9" s="201"/>
      <c r="E9" s="201"/>
      <c r="F9" s="201"/>
    </row>
    <row r="10" spans="1:6" ht="39" customHeight="1" x14ac:dyDescent="0.2">
      <c r="A10" s="33" t="s">
        <v>117</v>
      </c>
      <c r="B10" s="138" t="s">
        <v>157</v>
      </c>
      <c r="C10" s="138" t="s">
        <v>158</v>
      </c>
      <c r="D10" s="138" t="s">
        <v>159</v>
      </c>
      <c r="E10" s="138" t="s">
        <v>160</v>
      </c>
      <c r="F10" s="138" t="s">
        <v>161</v>
      </c>
    </row>
    <row r="11" spans="1:6" s="82" customFormat="1" hidden="1" x14ac:dyDescent="0.2">
      <c r="A11" s="128"/>
      <c r="B11" s="129"/>
      <c r="C11" s="131"/>
      <c r="D11" s="129"/>
      <c r="E11" s="132"/>
      <c r="F11" s="130"/>
    </row>
    <row r="12" spans="1:6" s="82" customFormat="1" x14ac:dyDescent="0.2">
      <c r="A12" s="165" t="s">
        <v>217</v>
      </c>
      <c r="B12" s="166"/>
      <c r="C12" s="167"/>
      <c r="D12" s="166"/>
      <c r="E12" s="168"/>
      <c r="F12" s="169"/>
    </row>
    <row r="13" spans="1:6" s="82" customFormat="1" x14ac:dyDescent="0.2">
      <c r="A13" s="149">
        <v>43980</v>
      </c>
      <c r="B13" s="149" t="s">
        <v>234</v>
      </c>
      <c r="C13" s="157" t="s">
        <v>96</v>
      </c>
      <c r="D13" s="149" t="s">
        <v>236</v>
      </c>
      <c r="E13" s="158" t="s">
        <v>91</v>
      </c>
      <c r="F13" s="149" t="s">
        <v>276</v>
      </c>
    </row>
    <row r="14" spans="1:6" s="82" customFormat="1" x14ac:dyDescent="0.2">
      <c r="A14" s="149">
        <v>43901</v>
      </c>
      <c r="B14" s="149" t="s">
        <v>234</v>
      </c>
      <c r="C14" s="157" t="s">
        <v>96</v>
      </c>
      <c r="D14" s="149" t="s">
        <v>237</v>
      </c>
      <c r="E14" s="158" t="s">
        <v>91</v>
      </c>
      <c r="F14" s="149" t="s">
        <v>276</v>
      </c>
    </row>
    <row r="15" spans="1:6" s="82" customFormat="1" x14ac:dyDescent="0.2">
      <c r="A15" s="149">
        <v>43777</v>
      </c>
      <c r="B15" s="149" t="s">
        <v>304</v>
      </c>
      <c r="C15" s="157" t="s">
        <v>96</v>
      </c>
      <c r="D15" s="149" t="s">
        <v>238</v>
      </c>
      <c r="E15" s="158" t="s">
        <v>91</v>
      </c>
      <c r="F15" s="149" t="s">
        <v>303</v>
      </c>
    </row>
    <row r="16" spans="1:6" s="82" customFormat="1" x14ac:dyDescent="0.2">
      <c r="A16" s="149">
        <v>43815</v>
      </c>
      <c r="B16" s="149" t="s">
        <v>234</v>
      </c>
      <c r="C16" s="157" t="s">
        <v>96</v>
      </c>
      <c r="D16" s="149" t="s">
        <v>238</v>
      </c>
      <c r="E16" s="158" t="s">
        <v>91</v>
      </c>
      <c r="F16" s="149" t="s">
        <v>302</v>
      </c>
    </row>
    <row r="17" spans="1:6" s="82" customFormat="1" x14ac:dyDescent="0.2">
      <c r="A17" s="149">
        <v>43770</v>
      </c>
      <c r="B17" s="149" t="s">
        <v>235</v>
      </c>
      <c r="C17" s="157" t="s">
        <v>96</v>
      </c>
      <c r="D17" s="149" t="s">
        <v>266</v>
      </c>
      <c r="E17" s="158" t="s">
        <v>91</v>
      </c>
      <c r="F17" s="149" t="s">
        <v>276</v>
      </c>
    </row>
    <row r="18" spans="1:6" s="82" customFormat="1" x14ac:dyDescent="0.2">
      <c r="A18" s="149">
        <v>43720</v>
      </c>
      <c r="B18" s="149" t="s">
        <v>243</v>
      </c>
      <c r="C18" s="157" t="s">
        <v>96</v>
      </c>
      <c r="D18" s="149" t="s">
        <v>239</v>
      </c>
      <c r="E18" s="158" t="s">
        <v>91</v>
      </c>
      <c r="F18" s="149" t="s">
        <v>278</v>
      </c>
    </row>
    <row r="19" spans="1:6" s="82" customFormat="1" x14ac:dyDescent="0.2">
      <c r="A19" s="149">
        <v>43711</v>
      </c>
      <c r="B19" s="149" t="s">
        <v>242</v>
      </c>
      <c r="C19" s="157" t="s">
        <v>96</v>
      </c>
      <c r="D19" s="149" t="s">
        <v>240</v>
      </c>
      <c r="E19" s="158" t="s">
        <v>91</v>
      </c>
      <c r="F19" s="149" t="s">
        <v>277</v>
      </c>
    </row>
    <row r="20" spans="1:6" s="82" customFormat="1" x14ac:dyDescent="0.2">
      <c r="A20" s="149">
        <v>43691</v>
      </c>
      <c r="B20" s="149" t="s">
        <v>234</v>
      </c>
      <c r="C20" s="157" t="s">
        <v>96</v>
      </c>
      <c r="D20" s="149" t="s">
        <v>241</v>
      </c>
      <c r="E20" s="158" t="s">
        <v>91</v>
      </c>
      <c r="F20" s="149" t="s">
        <v>276</v>
      </c>
    </row>
    <row r="21" spans="1:6" s="82" customFormat="1" x14ac:dyDescent="0.2">
      <c r="A21" s="149"/>
      <c r="B21" s="155"/>
      <c r="C21" s="157"/>
      <c r="D21" s="155"/>
      <c r="E21" s="158"/>
      <c r="F21" s="156"/>
    </row>
    <row r="22" spans="1:6" s="82" customFormat="1" x14ac:dyDescent="0.2">
      <c r="A22" s="149"/>
      <c r="B22" s="155"/>
      <c r="C22" s="157"/>
      <c r="D22" s="155"/>
      <c r="E22" s="158"/>
      <c r="F22" s="156"/>
    </row>
    <row r="23" spans="1:6" s="82" customFormat="1" x14ac:dyDescent="0.2">
      <c r="A23" s="165" t="s">
        <v>218</v>
      </c>
      <c r="B23" s="161"/>
      <c r="C23" s="162"/>
      <c r="D23" s="161"/>
      <c r="E23" s="163"/>
      <c r="F23" s="164"/>
    </row>
    <row r="24" spans="1:6" s="82" customFormat="1" x14ac:dyDescent="0.2">
      <c r="A24" s="149">
        <v>43894</v>
      </c>
      <c r="B24" s="149" t="s">
        <v>219</v>
      </c>
      <c r="C24" s="157" t="s">
        <v>96</v>
      </c>
      <c r="D24" s="149" t="s">
        <v>221</v>
      </c>
      <c r="E24" s="158" t="s">
        <v>91</v>
      </c>
      <c r="F24" s="160" t="s">
        <v>174</v>
      </c>
    </row>
    <row r="25" spans="1:6" s="82" customFormat="1" x14ac:dyDescent="0.2">
      <c r="A25" s="149">
        <v>43881</v>
      </c>
      <c r="B25" s="149" t="s">
        <v>219</v>
      </c>
      <c r="C25" s="157" t="s">
        <v>96</v>
      </c>
      <c r="D25" s="149" t="s">
        <v>222</v>
      </c>
      <c r="E25" s="158" t="s">
        <v>91</v>
      </c>
      <c r="F25" s="160" t="s">
        <v>174</v>
      </c>
    </row>
    <row r="26" spans="1:6" s="82" customFormat="1" x14ac:dyDescent="0.2">
      <c r="A26" s="149">
        <v>43801</v>
      </c>
      <c r="B26" s="149" t="s">
        <v>220</v>
      </c>
      <c r="C26" s="157" t="s">
        <v>96</v>
      </c>
      <c r="D26" s="149" t="s">
        <v>223</v>
      </c>
      <c r="E26" s="158" t="s">
        <v>91</v>
      </c>
      <c r="F26" s="160" t="s">
        <v>174</v>
      </c>
    </row>
    <row r="27" spans="1:6" s="82" customFormat="1" x14ac:dyDescent="0.2">
      <c r="A27" s="149">
        <v>43798</v>
      </c>
      <c r="B27" s="149" t="s">
        <v>220</v>
      </c>
      <c r="C27" s="157" t="s">
        <v>96</v>
      </c>
      <c r="D27" s="149" t="s">
        <v>224</v>
      </c>
      <c r="E27" s="158" t="s">
        <v>91</v>
      </c>
      <c r="F27" s="160" t="s">
        <v>174</v>
      </c>
    </row>
    <row r="28" spans="1:6" s="82" customFormat="1" x14ac:dyDescent="0.2">
      <c r="A28" s="149">
        <v>43796</v>
      </c>
      <c r="B28" s="149" t="s">
        <v>220</v>
      </c>
      <c r="C28" s="157" t="s">
        <v>96</v>
      </c>
      <c r="D28" s="149" t="s">
        <v>224</v>
      </c>
      <c r="E28" s="158" t="s">
        <v>91</v>
      </c>
      <c r="F28" s="160" t="s">
        <v>174</v>
      </c>
    </row>
    <row r="29" spans="1:6" s="82" customFormat="1" x14ac:dyDescent="0.2">
      <c r="A29" s="149">
        <v>43783</v>
      </c>
      <c r="B29" s="149" t="s">
        <v>220</v>
      </c>
      <c r="C29" s="157" t="s">
        <v>96</v>
      </c>
      <c r="D29" s="149" t="s">
        <v>225</v>
      </c>
      <c r="E29" s="158" t="s">
        <v>91</v>
      </c>
      <c r="F29" s="160" t="s">
        <v>174</v>
      </c>
    </row>
    <row r="30" spans="1:6" s="82" customFormat="1" x14ac:dyDescent="0.2">
      <c r="A30" s="149">
        <v>43766</v>
      </c>
      <c r="B30" s="149" t="s">
        <v>220</v>
      </c>
      <c r="C30" s="157" t="s">
        <v>96</v>
      </c>
      <c r="D30" s="149" t="s">
        <v>226</v>
      </c>
      <c r="E30" s="158" t="s">
        <v>91</v>
      </c>
      <c r="F30" s="160" t="s">
        <v>174</v>
      </c>
    </row>
    <row r="31" spans="1:6" s="82" customFormat="1" x14ac:dyDescent="0.2">
      <c r="A31" s="149">
        <v>43746</v>
      </c>
      <c r="B31" s="149" t="s">
        <v>273</v>
      </c>
      <c r="C31" s="157" t="s">
        <v>96</v>
      </c>
      <c r="D31" s="149" t="s">
        <v>227</v>
      </c>
      <c r="E31" s="158" t="s">
        <v>91</v>
      </c>
      <c r="F31" s="160" t="s">
        <v>279</v>
      </c>
    </row>
    <row r="32" spans="1:6" s="82" customFormat="1" x14ac:dyDescent="0.2">
      <c r="A32" s="149">
        <v>43746</v>
      </c>
      <c r="B32" s="149" t="s">
        <v>274</v>
      </c>
      <c r="C32" s="157" t="s">
        <v>96</v>
      </c>
      <c r="D32" s="149" t="s">
        <v>227</v>
      </c>
      <c r="E32" s="158" t="s">
        <v>91</v>
      </c>
      <c r="F32" s="160" t="s">
        <v>279</v>
      </c>
    </row>
    <row r="33" spans="1:6" s="82" customFormat="1" x14ac:dyDescent="0.2">
      <c r="A33" s="149">
        <v>43712</v>
      </c>
      <c r="B33" s="149" t="s">
        <v>275</v>
      </c>
      <c r="C33" s="157" t="s">
        <v>96</v>
      </c>
      <c r="D33" s="149" t="s">
        <v>228</v>
      </c>
      <c r="E33" s="158" t="s">
        <v>91</v>
      </c>
      <c r="F33" s="160" t="s">
        <v>280</v>
      </c>
    </row>
    <row r="34" spans="1:6" s="82" customFormat="1" x14ac:dyDescent="0.2">
      <c r="A34" s="149">
        <v>43711</v>
      </c>
      <c r="B34" s="149" t="s">
        <v>220</v>
      </c>
      <c r="C34" s="157" t="s">
        <v>96</v>
      </c>
      <c r="D34" s="149" t="s">
        <v>228</v>
      </c>
      <c r="E34" s="158" t="s">
        <v>91</v>
      </c>
      <c r="F34" s="160" t="s">
        <v>280</v>
      </c>
    </row>
    <row r="35" spans="1:6" s="82" customFormat="1" x14ac:dyDescent="0.2">
      <c r="A35" s="149">
        <v>43706</v>
      </c>
      <c r="B35" s="149" t="s">
        <v>220</v>
      </c>
      <c r="C35" s="157" t="s">
        <v>96</v>
      </c>
      <c r="D35" s="149" t="s">
        <v>229</v>
      </c>
      <c r="E35" s="158" t="s">
        <v>91</v>
      </c>
      <c r="F35" s="160" t="s">
        <v>174</v>
      </c>
    </row>
    <row r="36" spans="1:6" s="82" customFormat="1" x14ac:dyDescent="0.2">
      <c r="A36" s="149">
        <v>43677</v>
      </c>
      <c r="B36" s="149" t="s">
        <v>275</v>
      </c>
      <c r="C36" s="157" t="s">
        <v>96</v>
      </c>
      <c r="D36" s="149" t="s">
        <v>233</v>
      </c>
      <c r="E36" s="158" t="s">
        <v>91</v>
      </c>
      <c r="F36" s="160" t="s">
        <v>174</v>
      </c>
    </row>
    <row r="37" spans="1:6" s="82" customFormat="1" x14ac:dyDescent="0.2">
      <c r="A37" s="149">
        <v>43675</v>
      </c>
      <c r="B37" s="149" t="s">
        <v>220</v>
      </c>
      <c r="C37" s="157" t="s">
        <v>96</v>
      </c>
      <c r="D37" s="149" t="s">
        <v>232</v>
      </c>
      <c r="E37" s="158" t="s">
        <v>91</v>
      </c>
      <c r="F37" s="160" t="s">
        <v>174</v>
      </c>
    </row>
    <row r="38" spans="1:6" s="82" customFormat="1" x14ac:dyDescent="0.2">
      <c r="A38" s="149">
        <v>43672</v>
      </c>
      <c r="B38" s="149" t="s">
        <v>231</v>
      </c>
      <c r="C38" s="157" t="s">
        <v>96</v>
      </c>
      <c r="D38" s="149" t="s">
        <v>230</v>
      </c>
      <c r="E38" s="158" t="s">
        <v>91</v>
      </c>
      <c r="F38" s="160" t="s">
        <v>174</v>
      </c>
    </row>
    <row r="39" spans="1:6" s="82" customFormat="1" x14ac:dyDescent="0.2">
      <c r="A39" s="170">
        <v>43917</v>
      </c>
      <c r="B39" s="82" t="s">
        <v>220</v>
      </c>
      <c r="C39" s="157" t="s">
        <v>97</v>
      </c>
      <c r="D39" s="82" t="s">
        <v>245</v>
      </c>
      <c r="E39" s="158" t="s">
        <v>91</v>
      </c>
      <c r="F39" s="171"/>
    </row>
    <row r="40" spans="1:6" s="82" customFormat="1" x14ac:dyDescent="0.2">
      <c r="A40" s="170">
        <v>43903</v>
      </c>
      <c r="B40" s="82" t="s">
        <v>220</v>
      </c>
      <c r="C40" s="157" t="s">
        <v>97</v>
      </c>
      <c r="D40" s="82" t="s">
        <v>245</v>
      </c>
      <c r="E40" s="158" t="s">
        <v>91</v>
      </c>
      <c r="F40" s="171"/>
    </row>
    <row r="41" spans="1:6" s="82" customFormat="1" x14ac:dyDescent="0.2">
      <c r="A41" s="170">
        <v>43655</v>
      </c>
      <c r="B41" s="82" t="s">
        <v>220</v>
      </c>
      <c r="C41" s="157" t="s">
        <v>97</v>
      </c>
      <c r="D41" s="82" t="s">
        <v>245</v>
      </c>
      <c r="E41" s="158" t="s">
        <v>91</v>
      </c>
      <c r="F41" s="171"/>
    </row>
    <row r="42" spans="1:6" s="82" customFormat="1" x14ac:dyDescent="0.2">
      <c r="A42" s="170">
        <v>43654</v>
      </c>
      <c r="B42" s="82" t="s">
        <v>220</v>
      </c>
      <c r="C42" s="157" t="s">
        <v>97</v>
      </c>
      <c r="D42" s="82" t="s">
        <v>246</v>
      </c>
      <c r="E42" s="158" t="s">
        <v>91</v>
      </c>
      <c r="F42" s="171"/>
    </row>
    <row r="43" spans="1:6" s="82" customFormat="1" x14ac:dyDescent="0.2">
      <c r="A43" s="170">
        <v>43691</v>
      </c>
      <c r="B43" s="82" t="s">
        <v>220</v>
      </c>
      <c r="C43" s="157" t="s">
        <v>97</v>
      </c>
      <c r="D43" s="82" t="s">
        <v>247</v>
      </c>
      <c r="E43" s="158" t="s">
        <v>91</v>
      </c>
      <c r="F43" s="171"/>
    </row>
    <row r="44" spans="1:6" s="82" customFormat="1" x14ac:dyDescent="0.2">
      <c r="A44" s="170">
        <v>43896</v>
      </c>
      <c r="B44" s="82" t="s">
        <v>219</v>
      </c>
      <c r="C44" s="157" t="s">
        <v>97</v>
      </c>
      <c r="D44" s="82" t="s">
        <v>248</v>
      </c>
      <c r="E44" s="158" t="s">
        <v>91</v>
      </c>
      <c r="F44" s="171"/>
    </row>
    <row r="45" spans="1:6" s="82" customFormat="1" x14ac:dyDescent="0.2">
      <c r="A45" s="170">
        <v>43686</v>
      </c>
      <c r="B45" s="82" t="s">
        <v>219</v>
      </c>
      <c r="C45" s="157" t="s">
        <v>97</v>
      </c>
      <c r="D45" s="82" t="s">
        <v>248</v>
      </c>
      <c r="E45" s="158" t="s">
        <v>91</v>
      </c>
      <c r="F45" s="171"/>
    </row>
    <row r="46" spans="1:6" s="82" customFormat="1" x14ac:dyDescent="0.2">
      <c r="A46" s="170">
        <v>43810</v>
      </c>
      <c r="B46" s="82" t="s">
        <v>220</v>
      </c>
      <c r="C46" s="157" t="s">
        <v>97</v>
      </c>
      <c r="D46" s="82" t="s">
        <v>249</v>
      </c>
      <c r="E46" s="158" t="s">
        <v>91</v>
      </c>
      <c r="F46" s="171"/>
    </row>
    <row r="47" spans="1:6" s="82" customFormat="1" x14ac:dyDescent="0.2">
      <c r="A47" s="170">
        <v>43764</v>
      </c>
      <c r="B47" s="82" t="s">
        <v>244</v>
      </c>
      <c r="C47" s="157" t="s">
        <v>97</v>
      </c>
      <c r="D47" s="82" t="s">
        <v>250</v>
      </c>
      <c r="E47" s="158" t="s">
        <v>91</v>
      </c>
      <c r="F47" s="171"/>
    </row>
    <row r="48" spans="1:6" s="82" customFormat="1" x14ac:dyDescent="0.2">
      <c r="A48" s="170">
        <v>43648</v>
      </c>
      <c r="B48" s="82" t="s">
        <v>219</v>
      </c>
      <c r="C48" s="157" t="s">
        <v>97</v>
      </c>
      <c r="D48" s="82" t="s">
        <v>251</v>
      </c>
      <c r="E48" s="158" t="s">
        <v>91</v>
      </c>
      <c r="F48" s="171"/>
    </row>
    <row r="49" spans="1:6" s="82" customFormat="1" x14ac:dyDescent="0.2">
      <c r="A49" s="170">
        <v>43650</v>
      </c>
      <c r="B49" s="82" t="s">
        <v>219</v>
      </c>
      <c r="C49" s="157" t="s">
        <v>97</v>
      </c>
      <c r="D49" s="82" t="s">
        <v>252</v>
      </c>
      <c r="E49" s="158" t="s">
        <v>91</v>
      </c>
      <c r="F49" s="171"/>
    </row>
    <row r="50" spans="1:6" s="82" customFormat="1" x14ac:dyDescent="0.2">
      <c r="A50" s="170">
        <v>43705</v>
      </c>
      <c r="B50" s="82" t="s">
        <v>220</v>
      </c>
      <c r="C50" s="157" t="s">
        <v>97</v>
      </c>
      <c r="D50" s="82" t="s">
        <v>288</v>
      </c>
      <c r="E50" s="158" t="s">
        <v>91</v>
      </c>
      <c r="F50" s="171"/>
    </row>
    <row r="51" spans="1:6" s="82" customFormat="1" x14ac:dyDescent="0.2">
      <c r="A51" s="170">
        <v>43648</v>
      </c>
      <c r="B51" s="82" t="s">
        <v>219</v>
      </c>
      <c r="C51" s="157" t="s">
        <v>97</v>
      </c>
      <c r="D51" s="82" t="s">
        <v>253</v>
      </c>
      <c r="E51" s="158" t="s">
        <v>91</v>
      </c>
      <c r="F51" s="171"/>
    </row>
    <row r="52" spans="1:6" s="82" customFormat="1" x14ac:dyDescent="0.2">
      <c r="A52" s="170">
        <v>43710</v>
      </c>
      <c r="B52" s="82" t="s">
        <v>220</v>
      </c>
      <c r="C52" s="157" t="s">
        <v>97</v>
      </c>
      <c r="D52" s="82" t="s">
        <v>254</v>
      </c>
      <c r="E52" s="158" t="s">
        <v>91</v>
      </c>
      <c r="F52" s="171"/>
    </row>
    <row r="53" spans="1:6" s="82" customFormat="1" x14ac:dyDescent="0.2">
      <c r="A53" s="170">
        <v>43893</v>
      </c>
      <c r="B53" s="82" t="s">
        <v>219</v>
      </c>
      <c r="C53" s="157" t="s">
        <v>97</v>
      </c>
      <c r="D53" s="82" t="s">
        <v>255</v>
      </c>
      <c r="E53" s="158" t="s">
        <v>91</v>
      </c>
      <c r="F53" s="171"/>
    </row>
    <row r="54" spans="1:6" s="82" customFormat="1" x14ac:dyDescent="0.2">
      <c r="A54" s="170">
        <v>43881</v>
      </c>
      <c r="B54" s="82" t="s">
        <v>267</v>
      </c>
      <c r="C54" s="157" t="s">
        <v>97</v>
      </c>
      <c r="D54" s="82" t="s">
        <v>256</v>
      </c>
      <c r="E54" s="158" t="s">
        <v>92</v>
      </c>
      <c r="F54" s="171"/>
    </row>
    <row r="55" spans="1:6" s="82" customFormat="1" x14ac:dyDescent="0.2">
      <c r="A55" s="170">
        <v>43689</v>
      </c>
      <c r="B55" s="82" t="s">
        <v>268</v>
      </c>
      <c r="C55" s="157" t="s">
        <v>97</v>
      </c>
      <c r="D55" s="82" t="s">
        <v>257</v>
      </c>
      <c r="E55" s="158" t="s">
        <v>92</v>
      </c>
      <c r="F55" s="171"/>
    </row>
    <row r="56" spans="1:6" s="82" customFormat="1" x14ac:dyDescent="0.2">
      <c r="A56" s="170">
        <v>43879</v>
      </c>
      <c r="B56" s="82" t="s">
        <v>219</v>
      </c>
      <c r="C56" s="157" t="s">
        <v>97</v>
      </c>
      <c r="D56" s="82" t="s">
        <v>258</v>
      </c>
      <c r="E56" s="158" t="s">
        <v>91</v>
      </c>
      <c r="F56" s="171"/>
    </row>
    <row r="57" spans="1:6" s="82" customFormat="1" x14ac:dyDescent="0.2">
      <c r="A57" s="170">
        <v>43657</v>
      </c>
      <c r="B57" s="82" t="s">
        <v>269</v>
      </c>
      <c r="C57" s="157" t="s">
        <v>97</v>
      </c>
      <c r="D57" s="82" t="s">
        <v>259</v>
      </c>
      <c r="E57" s="158" t="s">
        <v>91</v>
      </c>
      <c r="F57" s="171"/>
    </row>
    <row r="58" spans="1:6" s="82" customFormat="1" x14ac:dyDescent="0.2">
      <c r="A58" s="170">
        <v>43784</v>
      </c>
      <c r="B58" s="82" t="s">
        <v>270</v>
      </c>
      <c r="C58" s="157" t="s">
        <v>97</v>
      </c>
      <c r="D58" s="82" t="s">
        <v>260</v>
      </c>
      <c r="E58" s="158" t="s">
        <v>91</v>
      </c>
      <c r="F58" s="171"/>
    </row>
    <row r="59" spans="1:6" s="82" customFormat="1" x14ac:dyDescent="0.2">
      <c r="A59" s="170">
        <v>43727</v>
      </c>
      <c r="B59" s="82" t="s">
        <v>271</v>
      </c>
      <c r="C59" s="157" t="s">
        <v>97</v>
      </c>
      <c r="D59" s="82" t="s">
        <v>272</v>
      </c>
      <c r="E59" s="158" t="s">
        <v>93</v>
      </c>
      <c r="F59" s="171"/>
    </row>
    <row r="60" spans="1:6" s="82" customFormat="1" x14ac:dyDescent="0.2">
      <c r="A60" s="170">
        <v>43688</v>
      </c>
      <c r="B60" s="82" t="s">
        <v>219</v>
      </c>
      <c r="C60" s="157" t="s">
        <v>97</v>
      </c>
      <c r="D60" s="82" t="s">
        <v>261</v>
      </c>
      <c r="E60" s="158" t="s">
        <v>91</v>
      </c>
      <c r="F60" s="171"/>
    </row>
    <row r="61" spans="1:6" s="82" customFormat="1" x14ac:dyDescent="0.2">
      <c r="A61" s="170">
        <v>43672</v>
      </c>
      <c r="B61" s="82" t="s">
        <v>220</v>
      </c>
      <c r="C61" s="157" t="s">
        <v>97</v>
      </c>
      <c r="D61" s="82" t="s">
        <v>262</v>
      </c>
      <c r="E61" s="158" t="s">
        <v>91</v>
      </c>
      <c r="F61" s="171"/>
    </row>
    <row r="62" spans="1:6" s="82" customFormat="1" x14ac:dyDescent="0.2">
      <c r="A62" s="170">
        <v>43685</v>
      </c>
      <c r="B62" s="82" t="s">
        <v>219</v>
      </c>
      <c r="C62" s="157" t="s">
        <v>97</v>
      </c>
      <c r="D62" s="82" t="s">
        <v>263</v>
      </c>
      <c r="E62" s="158" t="s">
        <v>91</v>
      </c>
      <c r="F62" s="171"/>
    </row>
    <row r="63" spans="1:6" s="82" customFormat="1" x14ac:dyDescent="0.2">
      <c r="A63" s="170">
        <v>43887</v>
      </c>
      <c r="B63" s="82" t="s">
        <v>220</v>
      </c>
      <c r="C63" s="157" t="s">
        <v>97</v>
      </c>
      <c r="D63" s="82" t="s">
        <v>264</v>
      </c>
      <c r="E63" s="158" t="s">
        <v>91</v>
      </c>
      <c r="F63" s="171"/>
    </row>
    <row r="64" spans="1:6" s="82" customFormat="1" x14ac:dyDescent="0.2">
      <c r="A64" s="170">
        <v>43696</v>
      </c>
      <c r="B64" s="82" t="s">
        <v>220</v>
      </c>
      <c r="C64" s="157" t="s">
        <v>97</v>
      </c>
      <c r="D64" s="82" t="s">
        <v>265</v>
      </c>
      <c r="E64" s="158" t="s">
        <v>91</v>
      </c>
      <c r="F64" s="171"/>
    </row>
    <row r="65" spans="1:7" s="82" customFormat="1" x14ac:dyDescent="0.2">
      <c r="A65" s="170">
        <v>43778</v>
      </c>
      <c r="B65" s="82" t="s">
        <v>244</v>
      </c>
      <c r="C65" s="157" t="s">
        <v>97</v>
      </c>
      <c r="D65" s="82" t="s">
        <v>266</v>
      </c>
      <c r="E65" s="158" t="s">
        <v>92</v>
      </c>
      <c r="F65" s="171"/>
    </row>
    <row r="66" spans="1:7" s="82" customFormat="1" x14ac:dyDescent="0.2">
      <c r="A66" s="149"/>
      <c r="B66" s="149"/>
      <c r="C66" s="157"/>
      <c r="D66" s="149"/>
      <c r="E66" s="158"/>
      <c r="F66" s="160"/>
    </row>
    <row r="67" spans="1:7" s="82" customFormat="1" x14ac:dyDescent="0.2">
      <c r="A67" s="149"/>
      <c r="B67" s="159"/>
      <c r="C67" s="157"/>
      <c r="D67" s="159"/>
      <c r="E67" s="158"/>
      <c r="F67" s="160"/>
    </row>
    <row r="68" spans="1:7" s="82" customFormat="1" hidden="1" x14ac:dyDescent="0.2">
      <c r="A68" s="128"/>
      <c r="B68" s="129"/>
      <c r="C68" s="131"/>
      <c r="D68" s="129"/>
      <c r="E68" s="132"/>
      <c r="F68" s="130"/>
    </row>
    <row r="69" spans="1:7" ht="34.5" customHeight="1" x14ac:dyDescent="0.2">
      <c r="A69" s="139" t="s">
        <v>162</v>
      </c>
      <c r="B69" s="140" t="s">
        <v>163</v>
      </c>
      <c r="C69" s="141">
        <f>C70+C71</f>
        <v>50</v>
      </c>
      <c r="D69" s="142" t="str">
        <f>IF(SUBTOTAL(3,C11:C68)=SUBTOTAL(103,C11:C68),'Summary and sign-off'!$A$48,'Summary and sign-off'!$A$49)</f>
        <v>Check - there are no hidden rows with data</v>
      </c>
      <c r="E69" s="189" t="str">
        <f>IF('Summary and sign-off'!F60='Summary and sign-off'!F54,'Summary and sign-off'!A52,'Summary and sign-off'!A50)</f>
        <v>Check - each entry provides sufficient information</v>
      </c>
      <c r="F69" s="189"/>
      <c r="G69" s="82"/>
    </row>
    <row r="70" spans="1:7" ht="25.5" customHeight="1" x14ac:dyDescent="0.25">
      <c r="A70" s="84"/>
      <c r="B70" s="85" t="s">
        <v>96</v>
      </c>
      <c r="C70" s="86">
        <f>COUNTIF(C11:C68,'Summary and sign-off'!A45)</f>
        <v>23</v>
      </c>
      <c r="D70" s="15"/>
      <c r="E70" s="16"/>
      <c r="F70" s="17"/>
    </row>
    <row r="71" spans="1:7" ht="25.5" customHeight="1" x14ac:dyDescent="0.25">
      <c r="A71" s="84"/>
      <c r="B71" s="85" t="s">
        <v>97</v>
      </c>
      <c r="C71" s="86">
        <f>COUNTIF(C11:C68,'Summary and sign-off'!A46)</f>
        <v>27</v>
      </c>
      <c r="D71" s="15"/>
      <c r="E71" s="16"/>
      <c r="F71" s="17"/>
    </row>
    <row r="72" spans="1:7" x14ac:dyDescent="0.2">
      <c r="A72" s="18"/>
      <c r="B72" s="19"/>
      <c r="C72" s="18"/>
      <c r="D72" s="20"/>
      <c r="E72" s="20"/>
      <c r="F72" s="18"/>
    </row>
    <row r="73" spans="1:7" x14ac:dyDescent="0.2">
      <c r="A73" s="19" t="s">
        <v>152</v>
      </c>
      <c r="B73" s="19"/>
      <c r="C73" s="19"/>
      <c r="D73" s="19"/>
      <c r="E73" s="19"/>
      <c r="F73" s="19"/>
    </row>
    <row r="74" spans="1:7" ht="12.6" customHeight="1" x14ac:dyDescent="0.2">
      <c r="A74" s="21" t="s">
        <v>131</v>
      </c>
      <c r="B74" s="18"/>
      <c r="C74" s="18"/>
      <c r="D74" s="18"/>
      <c r="E74" s="18"/>
      <c r="F74" s="22"/>
    </row>
    <row r="75" spans="1:7" x14ac:dyDescent="0.2">
      <c r="A75" s="21" t="s">
        <v>79</v>
      </c>
      <c r="B75" s="23"/>
      <c r="C75" s="24"/>
      <c r="D75" s="24"/>
      <c r="E75" s="24"/>
      <c r="F75" s="25"/>
    </row>
    <row r="76" spans="1:7" x14ac:dyDescent="0.2">
      <c r="A76" s="21" t="s">
        <v>164</v>
      </c>
      <c r="B76" s="26"/>
      <c r="C76" s="26"/>
      <c r="D76" s="26"/>
      <c r="E76" s="26"/>
      <c r="F76" s="26"/>
    </row>
    <row r="77" spans="1:7" ht="12.75" customHeight="1" x14ac:dyDescent="0.2">
      <c r="A77" s="21" t="s">
        <v>165</v>
      </c>
      <c r="B77" s="18"/>
      <c r="C77" s="18"/>
      <c r="D77" s="18"/>
      <c r="E77" s="18"/>
      <c r="F77" s="18"/>
    </row>
    <row r="78" spans="1:7" ht="12.95" customHeight="1" x14ac:dyDescent="0.2">
      <c r="A78" s="27" t="s">
        <v>166</v>
      </c>
      <c r="B78" s="28"/>
      <c r="C78" s="28"/>
      <c r="D78" s="28"/>
      <c r="E78" s="28"/>
      <c r="F78" s="28"/>
    </row>
    <row r="79" spans="1:7" x14ac:dyDescent="0.2">
      <c r="A79" s="29" t="s">
        <v>167</v>
      </c>
      <c r="B79" s="30"/>
      <c r="C79" s="25"/>
      <c r="D79" s="25"/>
      <c r="E79" s="25"/>
      <c r="F79" s="25"/>
    </row>
    <row r="80" spans="1:7" ht="12.75" customHeight="1" x14ac:dyDescent="0.2">
      <c r="A80" s="29" t="s">
        <v>146</v>
      </c>
      <c r="B80" s="21"/>
      <c r="C80" s="31"/>
      <c r="D80" s="31"/>
      <c r="E80" s="31"/>
      <c r="F80" s="31"/>
    </row>
    <row r="81" spans="1:6" ht="12.75" customHeight="1" x14ac:dyDescent="0.2">
      <c r="A81" s="21"/>
      <c r="B81" s="21"/>
      <c r="C81" s="31"/>
      <c r="D81" s="31"/>
      <c r="E81" s="31"/>
      <c r="F81" s="31"/>
    </row>
    <row r="82" spans="1:6" ht="12.75" hidden="1" customHeight="1" x14ac:dyDescent="0.2">
      <c r="A82" s="21"/>
      <c r="B82" s="21"/>
      <c r="C82" s="31"/>
      <c r="D82" s="31"/>
      <c r="E82" s="31"/>
      <c r="F82" s="31"/>
    </row>
    <row r="83" spans="1:6" hidden="1" x14ac:dyDescent="0.2"/>
    <row r="84" spans="1:6" hidden="1" x14ac:dyDescent="0.2"/>
    <row r="85" spans="1:6" hidden="1" x14ac:dyDescent="0.2">
      <c r="A85" s="19"/>
      <c r="B85" s="19"/>
      <c r="C85" s="19"/>
      <c r="D85" s="19"/>
      <c r="E85" s="19"/>
      <c r="F85" s="19"/>
    </row>
    <row r="86" spans="1:6" hidden="1" x14ac:dyDescent="0.2">
      <c r="A86" s="19"/>
      <c r="B86" s="19"/>
      <c r="C86" s="19"/>
      <c r="D86" s="19"/>
      <c r="E86" s="19"/>
      <c r="F86" s="19"/>
    </row>
    <row r="87" spans="1:6" hidden="1" x14ac:dyDescent="0.2">
      <c r="A87" s="19"/>
      <c r="B87" s="19"/>
      <c r="C87" s="19"/>
      <c r="D87" s="19"/>
      <c r="E87" s="19"/>
      <c r="F87" s="19"/>
    </row>
    <row r="88" spans="1:6" hidden="1" x14ac:dyDescent="0.2">
      <c r="A88" s="19"/>
      <c r="B88" s="19"/>
      <c r="C88" s="19"/>
      <c r="D88" s="19"/>
      <c r="E88" s="19"/>
      <c r="F88" s="19"/>
    </row>
    <row r="89" spans="1:6" hidden="1" x14ac:dyDescent="0.2">
      <c r="A89" s="19"/>
      <c r="B89" s="19"/>
      <c r="C89" s="19"/>
      <c r="D89" s="19"/>
      <c r="E89" s="19"/>
      <c r="F89" s="19"/>
    </row>
    <row r="90" spans="1:6" hidden="1" x14ac:dyDescent="0.2"/>
    <row r="91" spans="1:6" hidden="1" x14ac:dyDescent="0.2"/>
    <row r="92" spans="1:6" hidden="1" x14ac:dyDescent="0.2"/>
    <row r="93" spans="1:6" hidden="1" x14ac:dyDescent="0.2"/>
    <row r="94" spans="1:6" hidden="1" x14ac:dyDescent="0.2"/>
    <row r="95" spans="1:6" hidden="1" x14ac:dyDescent="0.2"/>
    <row r="96" spans="1: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x14ac:dyDescent="0.2"/>
    <row r="111" x14ac:dyDescent="0.2"/>
    <row r="112" x14ac:dyDescent="0.2"/>
    <row r="113" x14ac:dyDescent="0.2"/>
    <row r="114" x14ac:dyDescent="0.2"/>
    <row r="115" x14ac:dyDescent="0.2"/>
    <row r="116" x14ac:dyDescent="0.2"/>
    <row r="117" x14ac:dyDescent="0.2"/>
    <row r="118" x14ac:dyDescent="0.2"/>
  </sheetData>
  <sheetProtection sheet="1" formatCells="0" insertRows="0" deleteRows="0"/>
  <dataConsolidate/>
  <mergeCells count="10">
    <mergeCell ref="E69:F6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68 A11:A22">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3 A24:A32 A33 A34 A35 A36 A37 A38:A66 A67">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C11:C68</xm:sqref>
        </x14:dataValidation>
        <x14:dataValidation type="list" errorStyle="information" operator="greaterThan" allowBlank="1" showInputMessage="1" prompt="Provide specific $ value if possible">
          <x14:formula1>
            <xm:f>'Summary and sign-off'!$A$39:$A$44</xm:f>
          </x14:formula1>
          <xm:sqref>E11:E68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www.w3.org/XML/1998/namespace"/>
    <ds:schemaRef ds:uri="http://schemas.microsoft.com/office/2006/metadata/properties"/>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12165527-d881-4234-97f9-ee139a3f0c31"/>
    <ds:schemaRef ds:uri="http://purl.org/dc/elements/1.1/"/>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Isabelle Brunton</cp:lastModifiedBy>
  <cp:revision/>
  <dcterms:created xsi:type="dcterms:W3CDTF">2010-10-17T20:59:02Z</dcterms:created>
  <dcterms:modified xsi:type="dcterms:W3CDTF">2020-07-30T04:11:45Z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eDOCS AutoSave">
    <vt:lpwstr/>
  </property>
</Properties>
</file>