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angatamarikigovtnz-my.sharepoint.com/personal/jan_aporo_ot_govt_nz/Documents/Desktop/"/>
    </mc:Choice>
  </mc:AlternateContent>
  <xr:revisionPtr revIDLastSave="0" documentId="8_{481F9C27-3432-411F-A08A-A192FF2EFD72}" xr6:coauthVersionLast="45" xr6:coauthVersionMax="45" xr10:uidLastSave="{00000000-0000-0000-0000-000000000000}"/>
  <bookViews>
    <workbookView xWindow="-103" yWindow="-103" windowWidth="22149" windowHeight="11332" activeTab="4" xr2:uid="{00000000-000D-0000-FFFF-FFFF00000000}"/>
  </bookViews>
  <sheets>
    <sheet name="Summary and sign-off" sheetId="13" r:id="rId1"/>
    <sheet name="Travel" sheetId="1" r:id="rId2"/>
    <sheet name="Hospitality" sheetId="2" r:id="rId3"/>
    <sheet name="All other expenses" sheetId="3" r:id="rId4"/>
    <sheet name="Gifts and benefits" sheetId="4" r:id="rId5"/>
  </sheets>
  <definedNames>
    <definedName name="_xlnm._FilterDatabase" localSheetId="1" hidden="1">Travel!$A$15:$M$24</definedName>
    <definedName name="_xlnm.Print_Area" localSheetId="3">'All other expenses'!$A$1:$E$22</definedName>
    <definedName name="_xlnm.Print_Area" localSheetId="4">'Gifts and benefits'!$A$1:$F$74</definedName>
    <definedName name="_xlnm.Print_Area" localSheetId="2">Hospitality!$A$1:$E$19</definedName>
    <definedName name="_xlnm.Print_Area" localSheetId="0">'Summary and sign-off'!$A$1:$F$23</definedName>
    <definedName name="_xlnm.Print_Area" localSheetId="1">Travel!$A$1:$E$122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3" l="1"/>
  <c r="B12" i="2"/>
  <c r="B111" i="1"/>
  <c r="C65" i="4"/>
  <c r="C64" i="4"/>
  <c r="B39" i="1" l="1"/>
  <c r="B74" i="1" l="1"/>
  <c r="B73" i="1"/>
  <c r="B32" i="1"/>
  <c r="B61" i="1"/>
  <c r="B60" i="1"/>
  <c r="B77" i="1" l="1"/>
  <c r="B4" i="1" l="1"/>
  <c r="C12" i="1" l="1"/>
  <c r="B6" i="13" l="1"/>
  <c r="E59" i="13"/>
  <c r="C59" i="13"/>
  <c r="B59" i="13" l="1"/>
  <c r="B58" i="13"/>
  <c r="D58" i="13"/>
  <c r="B57" i="13"/>
  <c r="D57" i="13"/>
  <c r="D56" i="13"/>
  <c r="B56" i="13"/>
  <c r="D55" i="13"/>
  <c r="B55" i="13"/>
  <c r="D54" i="13"/>
  <c r="B54" i="13"/>
  <c r="B2" i="4"/>
  <c r="B3" i="4"/>
  <c r="B2" i="3"/>
  <c r="B3" i="3"/>
  <c r="B2" i="2"/>
  <c r="B3" i="2"/>
  <c r="F57" i="13" l="1"/>
  <c r="F59" i="13"/>
  <c r="F58" i="13"/>
  <c r="F56" i="13"/>
  <c r="F55" i="13"/>
  <c r="F54" i="13"/>
  <c r="D12" i="1" s="1"/>
  <c r="C13" i="13"/>
  <c r="C12" i="13"/>
  <c r="C11" i="13"/>
  <c r="C16" i="13" l="1"/>
  <c r="C17" i="13"/>
  <c r="B5" i="4" l="1"/>
  <c r="B4" i="4"/>
  <c r="B5" i="3"/>
  <c r="B4" i="3"/>
  <c r="B5" i="2"/>
  <c r="B4" i="2"/>
  <c r="B5" i="1"/>
  <c r="C15" i="13" l="1"/>
  <c r="F12" i="13" l="1"/>
  <c r="C63" i="4"/>
  <c r="F11" i="13" s="1"/>
  <c r="F13" i="13" l="1"/>
  <c r="B17" i="13"/>
  <c r="B16" i="13"/>
  <c r="B12" i="1"/>
  <c r="B15" i="13" s="1"/>
  <c r="B13" i="13" l="1"/>
  <c r="B12" i="13"/>
  <c r="B11" i="13" l="1"/>
  <c r="B113" i="1"/>
</calcChain>
</file>

<file path=xl/sharedStrings.xml><?xml version="1.0" encoding="utf-8"?>
<sst xmlns="http://schemas.openxmlformats.org/spreadsheetml/2006/main" count="696" uniqueCount="256">
  <si>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</si>
  <si>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</si>
  <si>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</si>
  <si>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</si>
  <si>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</si>
  <si>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Chief Executive Expense Disclosure</t>
  </si>
  <si>
    <t>Hospitality</t>
  </si>
  <si>
    <t>Figures exclude GST</t>
  </si>
  <si>
    <t>GST on costs</t>
  </si>
  <si>
    <t>Other expenses</t>
  </si>
  <si>
    <t>Cost in NZ$</t>
  </si>
  <si>
    <t>Chief Executive Gifts and Benefits Disclosure</t>
  </si>
  <si>
    <r>
      <t xml:space="preserve">Offered by 
</t>
    </r>
    <r>
      <rPr>
        <sz val="10"/>
        <color theme="0"/>
        <rFont val="Arial"/>
        <family val="2"/>
      </rPr>
      <t>(who made the offer?)</t>
    </r>
  </si>
  <si>
    <t>Declined</t>
  </si>
  <si>
    <t>Offered</t>
  </si>
  <si>
    <t>Accepted</t>
  </si>
  <si>
    <t>Cultural item - not appropriate to value</t>
  </si>
  <si>
    <t>Under $100</t>
  </si>
  <si>
    <t>$500 - $1,000</t>
  </si>
  <si>
    <t>$100 - $500</t>
  </si>
  <si>
    <t>Over $1,000</t>
  </si>
  <si>
    <t>Estimate not possible</t>
  </si>
  <si>
    <r>
      <t xml:space="preserve">Local Travel    </t>
    </r>
    <r>
      <rPr>
        <sz val="12"/>
        <color theme="0"/>
        <rFont val="Arial"/>
        <family val="2"/>
      </rPr>
      <t>(within City, excluding travel to airport)</t>
    </r>
  </si>
  <si>
    <t>International Travel</t>
  </si>
  <si>
    <t>Local Travel</t>
  </si>
  <si>
    <t>Gifts and benefits</t>
  </si>
  <si>
    <t>Summary of expenses</t>
  </si>
  <si>
    <r>
      <t xml:space="preserve">Purpose of expense
</t>
    </r>
    <r>
      <rPr>
        <sz val="10"/>
        <color theme="0"/>
        <rFont val="Arial"/>
        <family val="2"/>
      </rPr>
      <t>(e.g. subscription part of employment agreement, development as agreed with SSC)</t>
    </r>
  </si>
  <si>
    <t>Gifts and Benefits over $50 annual value</t>
  </si>
  <si>
    <t>This disclosure has been approved by the Chief Executive</t>
  </si>
  <si>
    <t>Figures include GST (where applicable)</t>
  </si>
  <si>
    <r>
      <t>GST inc / exc</t>
    </r>
    <r>
      <rPr>
        <b/>
        <sz val="10"/>
        <rFont val="Arial"/>
        <family val="2"/>
      </rPr>
      <t/>
    </r>
  </si>
  <si>
    <t>Not yet indicated</t>
  </si>
  <si>
    <t>Count</t>
  </si>
  <si>
    <t>GST inclusion inconsistent</t>
  </si>
  <si>
    <t>Location(s)</t>
  </si>
  <si>
    <t>Disclosure period start</t>
  </si>
  <si>
    <t>Disclosure period end</t>
  </si>
  <si>
    <r>
      <t xml:space="preserve">Was the gift accepted?
</t>
    </r>
    <r>
      <rPr>
        <sz val="10"/>
        <color theme="0"/>
        <rFont val="Arial"/>
        <family val="2"/>
      </rPr>
      <t>(drop-down list in cell)</t>
    </r>
  </si>
  <si>
    <r>
      <t>Estimated value in NZ$</t>
    </r>
    <r>
      <rPr>
        <sz val="10"/>
        <color theme="0"/>
        <rFont val="Arial"/>
        <family val="2"/>
      </rPr>
      <t xml:space="preserve">
(drop-down list in cell </t>
    </r>
    <r>
      <rPr>
        <sz val="10"/>
        <rFont val="Arial"/>
        <family val="2"/>
      </rPr>
      <t>but</t>
    </r>
    <r>
      <rPr>
        <sz val="10"/>
        <color theme="0"/>
        <rFont val="Arial"/>
        <family val="2"/>
      </rPr>
      <t xml:space="preserve"> provide specific value if possible)</t>
    </r>
  </si>
  <si>
    <t>Travel expenses</t>
  </si>
  <si>
    <r>
      <t xml:space="preserve">Type of expense
</t>
    </r>
    <r>
      <rPr>
        <sz val="10"/>
        <color theme="0"/>
        <rFont val="Arial"/>
        <family val="2"/>
      </rPr>
      <t>(what and for how many e.g. dinner for 5)</t>
    </r>
  </si>
  <si>
    <r>
      <t xml:space="preserve">Type of expense
</t>
    </r>
    <r>
      <rPr>
        <sz val="10"/>
        <color theme="0"/>
        <rFont val="Arial"/>
        <family val="2"/>
      </rPr>
      <t>(e.g. taxi, parking, bus)</t>
    </r>
  </si>
  <si>
    <r>
      <t xml:space="preserve">Purpose of hospitality
</t>
    </r>
    <r>
      <rPr>
        <sz val="10"/>
        <color theme="0"/>
        <rFont val="Arial"/>
        <family val="2"/>
      </rPr>
      <t xml:space="preserve">(e.g. hosting delegation from China, building relationships, team building) </t>
    </r>
  </si>
  <si>
    <t>Domestic Travel</t>
  </si>
  <si>
    <r>
      <t xml:space="preserve">Domestic Travel   </t>
    </r>
    <r>
      <rPr>
        <sz val="12"/>
        <color theme="0"/>
        <rFont val="Arial"/>
        <family val="2"/>
      </rPr>
      <t xml:space="preserve"> (within NZ, including travel to and from local airport)</t>
    </r>
  </si>
  <si>
    <t>This disclosure has not yet been approved by the Chief Executive</t>
  </si>
  <si>
    <t>Number offered</t>
  </si>
  <si>
    <t>Number accepted</t>
  </si>
  <si>
    <t>Number declined</t>
  </si>
  <si>
    <t>Chief Executive Expenses, Gifts and Benefits Disclosure - summary &amp; sign-off*</t>
  </si>
  <si>
    <t>Chief Executive**</t>
  </si>
  <si>
    <r>
      <t xml:space="preserve">Type of expense
</t>
    </r>
    <r>
      <rPr>
        <sz val="10"/>
        <color theme="0"/>
        <rFont val="Arial"/>
        <family val="2"/>
      </rPr>
      <t>(e.g. hotel, airfares, taxis, meals &amp; for how many people)</t>
    </r>
  </si>
  <si>
    <t>Agency totals check</t>
  </si>
  <si>
    <t>Data and totals checked on all sheets</t>
  </si>
  <si>
    <t>Data and totals have not yet been checked and confirmed for any sheet</t>
  </si>
  <si>
    <t>Some data and totals have not yet been checked and confirmed</t>
  </si>
  <si>
    <t>Gifts and benefits check</t>
  </si>
  <si>
    <t>Hospitality check</t>
  </si>
  <si>
    <t>All other expenses check</t>
  </si>
  <si>
    <t>Travel checks</t>
  </si>
  <si>
    <t>Not all lines have an entry for "Cost in NZ$" and "Type of expense"</t>
  </si>
  <si>
    <t>Not all lines have an entry for "Description", "Was the gift accepted?" and "Estimated value in NZ$"</t>
  </si>
  <si>
    <t>Data and totals on this worksheet have NOT YET BEEN CHECKED AND CONFIRMED</t>
  </si>
  <si>
    <t>Data and totals on this worksheet checked and confirmed</t>
  </si>
  <si>
    <t>Check that # of 'costs' = 'type of expenses' (also "accepted/declined" for gifts &amp; benefits)</t>
  </si>
  <si>
    <r>
      <t xml:space="preserve">This summary page updates automatically from the 'Travel', 'Hospitality', 'All other expenses', and 'Gifts and benefits' tabs.
</t>
    </r>
    <r>
      <rPr>
        <b/>
        <sz val="10"/>
        <rFont val="Arial"/>
        <family val="2"/>
      </rPr>
      <t xml:space="preserve">
Throughout this workbook, input cells are shaded light blue.</t>
    </r>
  </si>
  <si>
    <r>
      <t xml:space="preserve">Other comments
</t>
    </r>
    <r>
      <rPr>
        <sz val="10"/>
        <color theme="0"/>
        <rFont val="Arial"/>
        <family val="2"/>
      </rPr>
      <t>(e.g. if given to others, whom?)</t>
    </r>
  </si>
  <si>
    <t xml:space="preserve">Total hospitality expenses </t>
  </si>
  <si>
    <t xml:space="preserve">Total other expenses </t>
  </si>
  <si>
    <t>Error - this total includes data from 'hidden' rows</t>
  </si>
  <si>
    <t>Check - there are no hidden rows with data</t>
  </si>
  <si>
    <t>Check - each entry provides sufficient information</t>
  </si>
  <si>
    <t>These checks (F53 to F61) are imperfect - they count the entries in each column and checks these totals are the same</t>
  </si>
  <si>
    <t>Text required for validation and checks - don't change, move, delete or overwrite</t>
  </si>
  <si>
    <r>
      <t xml:space="preserve">International Travel   </t>
    </r>
    <r>
      <rPr>
        <sz val="12"/>
        <color theme="0"/>
        <rFont val="Arial"/>
        <family val="2"/>
      </rPr>
      <t xml:space="preserve"> (including travel within NZ at beginning and end of overseas trip)</t>
    </r>
  </si>
  <si>
    <t>Cost in NZ$**</t>
  </si>
  <si>
    <t>Subtotal - local travel</t>
  </si>
  <si>
    <t>Subtotal - international travel</t>
  </si>
  <si>
    <t>Subtotal - domestic travel</t>
  </si>
  <si>
    <t>Insert additional rows as needed: right click on a row number (left of screen) and select Insert - this will insert a row above selected row.</t>
  </si>
  <si>
    <t>Date(s)**</t>
  </si>
  <si>
    <r>
      <t xml:space="preserve">Type of expense
</t>
    </r>
    <r>
      <rPr>
        <sz val="10"/>
        <color theme="0"/>
        <rFont val="Arial"/>
        <family val="2"/>
      </rPr>
      <t>(e.g. phone and data costs, membership fees)</t>
    </r>
  </si>
  <si>
    <r>
      <t xml:space="preserve">Description
</t>
    </r>
    <r>
      <rPr>
        <sz val="10"/>
        <color theme="0"/>
        <rFont val="Arial"/>
        <family val="2"/>
      </rPr>
      <t>(e.g. event tickets, etc.)</t>
    </r>
  </si>
  <si>
    <t>Total count of gift/benefit entries:</t>
  </si>
  <si>
    <t>GST on values</t>
  </si>
  <si>
    <t>Oranga Tamariki—Ministry for Children</t>
  </si>
  <si>
    <t>Gráinne Moss</t>
  </si>
  <si>
    <t>Invitation to an event</t>
  </si>
  <si>
    <t>Complexities of engaging with China</t>
  </si>
  <si>
    <t>China Capable Public Sector</t>
  </si>
  <si>
    <t>Westpac Quarterly Economic Overview</t>
  </si>
  <si>
    <t xml:space="preserve">Westpac Institutional Bank Financial Markets </t>
  </si>
  <si>
    <t>IHC Awards Gala</t>
  </si>
  <si>
    <t>IHC</t>
  </si>
  <si>
    <t>ANZSOG Panel event: The Future of Public Management and Leadership</t>
  </si>
  <si>
    <t>Professor Macaulay and Dr Jo Cribb</t>
  </si>
  <si>
    <t>Invitation to be a panelist</t>
  </si>
  <si>
    <t>Media interview:  TVNZ Breakfast</t>
  </si>
  <si>
    <t>Carparking Wellington Airport</t>
  </si>
  <si>
    <t>Wellington</t>
  </si>
  <si>
    <t>Media interview:  Māori TV</t>
  </si>
  <si>
    <t>Leadership Team Strategy Planning</t>
  </si>
  <si>
    <t>How Diverse is Your Boardroom by Dr. Marilyn Waring</t>
  </si>
  <si>
    <t>Sheffield</t>
  </si>
  <si>
    <t>10 year anniversary Crime Stopppers</t>
  </si>
  <si>
    <t>Crimestoppers</t>
  </si>
  <si>
    <t>Cross agency visit to Integrated Safety Response site</t>
  </si>
  <si>
    <t>Taxi to Wellington Airport</t>
  </si>
  <si>
    <t>Taxi from Wellington Airport</t>
  </si>
  <si>
    <t>Tūhono Māori Network</t>
  </si>
  <si>
    <t>Deloitte</t>
  </si>
  <si>
    <t>NZIER's AGM and Dinner</t>
  </si>
  <si>
    <t>NZIER</t>
  </si>
  <si>
    <t>2019 EY Entrepreneur of the Year</t>
  </si>
  <si>
    <t>EY</t>
  </si>
  <si>
    <t>Visa Wellington on a Plate Gin Night</t>
  </si>
  <si>
    <t>The British High Commissioner</t>
  </si>
  <si>
    <t>Launch of the Tongan Language Week 2019</t>
  </si>
  <si>
    <t>Tongan Leaders' Council of Wellington</t>
  </si>
  <si>
    <t>Launch of Pacific cultural app - Talanoa Mai</t>
  </si>
  <si>
    <t>Pacific Community Oranga Tamariki</t>
  </si>
  <si>
    <t>Te Kōhanga Reo National Trust</t>
  </si>
  <si>
    <t>Taxi to venue</t>
  </si>
  <si>
    <t>Taxi from venue</t>
  </si>
  <si>
    <t>Kirikiroa Family Support Hamilton
Te AraHou Village
Youth Justice Remand Home
Annual Koroneihana Buffet Dinner Kiingitanga</t>
  </si>
  <si>
    <t>LLGovTech Demo Day</t>
  </si>
  <si>
    <t>Lightning Lab GovTech</t>
  </si>
  <si>
    <t>Save the Children event</t>
  </si>
  <si>
    <t>Save the Children NZ CEO and Chair</t>
  </si>
  <si>
    <t>Children for Change Seminar</t>
  </si>
  <si>
    <t>Moana Research</t>
  </si>
  <si>
    <t>Gathering with Ms Sinead Burke</t>
  </si>
  <si>
    <t>Irish Whiskey tasting evening</t>
  </si>
  <si>
    <t>Organisational Culture - So What?</t>
  </si>
  <si>
    <t>2019 Melbourne Cup Annual Fundraiser</t>
  </si>
  <si>
    <t>Australian High Commissioner to New Zealand</t>
  </si>
  <si>
    <t>Share vision of transforming the leadership landscape</t>
  </si>
  <si>
    <t>Kerridge &amp; Partners</t>
  </si>
  <si>
    <t>End of year celebration</t>
  </si>
  <si>
    <t>Plunket</t>
  </si>
  <si>
    <t>Women in Business Christmas Afternoon tea</t>
  </si>
  <si>
    <t>KPMG</t>
  </si>
  <si>
    <t>Amanaki STEM Academy Awards evening</t>
  </si>
  <si>
    <t>Amanaki STEM Academy</t>
  </si>
  <si>
    <t>Jingle and Mingle</t>
  </si>
  <si>
    <t>Women's Refuge</t>
  </si>
  <si>
    <t>Guest speaker: Social Services Providers Aotearoa</t>
  </si>
  <si>
    <t>A boy called Piano</t>
  </si>
  <si>
    <t>The Conch Theatre Company</t>
  </si>
  <si>
    <t>Taxpayers' Union</t>
  </si>
  <si>
    <t>Social Workers Registration Board</t>
  </si>
  <si>
    <t>Excellence in Foster Care Awards</t>
  </si>
  <si>
    <t>Media interview:  TVNZ Breakfast, Newshub, Marae</t>
  </si>
  <si>
    <t xml:space="preserve">Developing the Next Generation of Chief Executives </t>
  </si>
  <si>
    <t>Vodafone cellphone and mobile data charges</t>
  </si>
  <si>
    <t>Phone and data costs</t>
  </si>
  <si>
    <t>Airfares</t>
  </si>
  <si>
    <t>Blenheim</t>
  </si>
  <si>
    <t>Dunedin</t>
  </si>
  <si>
    <t>Gisborne</t>
  </si>
  <si>
    <t>Rotorua</t>
  </si>
  <si>
    <t>Accommodation</t>
  </si>
  <si>
    <t>Hamilton</t>
  </si>
  <si>
    <t>Rental car hire</t>
  </si>
  <si>
    <t>Auckland</t>
  </si>
  <si>
    <t xml:space="preserve">Women in Leadership Summit </t>
  </si>
  <si>
    <t>Attendance cost for staff professional development sponsor</t>
  </si>
  <si>
    <t>Professional Development</t>
  </si>
  <si>
    <t>Carparking at Wellington Airport</t>
  </si>
  <si>
    <t>Opening of Whare Pūmau Mana</t>
  </si>
  <si>
    <t>Te Ikaroa Rangatahi Social Services Inc</t>
  </si>
  <si>
    <t>90th Birthday</t>
  </si>
  <si>
    <t>The Dingwall Trust</t>
  </si>
  <si>
    <t xml:space="preserve">Government Women’s Network Event </t>
  </si>
  <si>
    <t>Government Women's Network</t>
  </si>
  <si>
    <t>Maintaining Integrity Uinder Pressure: Leaders Integrity Forum</t>
  </si>
  <si>
    <t>Transparency International New Zealand</t>
  </si>
  <si>
    <t>Sir Lanka's 72nd Anniversary of Independence</t>
  </si>
  <si>
    <t>Honorary Consul for Sri Lanka</t>
  </si>
  <si>
    <t>IBNNZ Wellington St Patrick's Day Lunch</t>
  </si>
  <si>
    <t>IBNNZ Wellington &amp; Embassy of Ireland</t>
  </si>
  <si>
    <t>Annual Cruinniú | Huihuinga</t>
  </si>
  <si>
    <t>Ambassador to NZ and Samoa</t>
  </si>
  <si>
    <t>Financial Crime</t>
  </si>
  <si>
    <t>Westpac Transactional Matters Team</t>
  </si>
  <si>
    <t>Capping Ceremony for NZ Maori Secondary School Teams</t>
  </si>
  <si>
    <t>New Zealand Cricket</t>
  </si>
  <si>
    <t>Women in Business - COO NZ Rugby</t>
  </si>
  <si>
    <t>International Women's Day</t>
  </si>
  <si>
    <t>British High Commissioner</t>
  </si>
  <si>
    <t>Beyond GDP: the New Zealand Genuine Progress Indicator, 1970-2016</t>
  </si>
  <si>
    <t>Victoria University of Wellington</t>
  </si>
  <si>
    <t xml:space="preserve">Ko Tātou, Tātou, We are one - National Remembrance Service </t>
  </si>
  <si>
    <t xml:space="preserve">The New Zealand Government, Christchurch City Council and Te Rūnanga o Ngāi Tahu </t>
  </si>
  <si>
    <t>Future Government Summit</t>
  </si>
  <si>
    <t>NZTech</t>
  </si>
  <si>
    <t>International Womens day #EachforEqual</t>
  </si>
  <si>
    <t>Kea New Zealand, DLA Piper</t>
  </si>
  <si>
    <t>Great Aussie Get Together</t>
  </si>
  <si>
    <t xml:space="preserve">IBM Executive Technology &amp; Transformation Dialogue </t>
  </si>
  <si>
    <t>Trans-Tasman Business Circle and IBM New Zealand</t>
  </si>
  <si>
    <t>SOLGM CE Forum, Gala Dinner @ The Marketplace</t>
  </si>
  <si>
    <t>Local Government Chief Executives</t>
  </si>
  <si>
    <t>Opening of Kāinga Rua</t>
  </si>
  <si>
    <t>Kirikirioa Family Services Trust</t>
  </si>
  <si>
    <t>Free2BE Charity Gala</t>
  </si>
  <si>
    <t>Head of Public Sector Westpac NZ Ltd</t>
  </si>
  <si>
    <t>Te Kooti Rangatahi ki Heretaunga</t>
  </si>
  <si>
    <t>Chief District Court Judge, Principal Youth Court Judge and Napier and Hastings Youth Courts</t>
  </si>
  <si>
    <t>PSNZ Annual Day in Town</t>
  </si>
  <si>
    <t>National Council of presbyterian Support New Zealand</t>
  </si>
  <si>
    <t>Hūtia Te Punga</t>
  </si>
  <si>
    <t xml:space="preserve">Tokona Te Raki – Māori Futures Collective and Ako Aotearoa </t>
  </si>
  <si>
    <t>Whangarei</t>
  </si>
  <si>
    <t xml:space="preserve">Leading mental wellbeing at work during Covid-19 </t>
  </si>
  <si>
    <t>Business Leaders' Health and Safety Forum</t>
  </si>
  <si>
    <t>NGO visit:  Reconnect; Key Assets</t>
  </si>
  <si>
    <t>Kerikeri</t>
  </si>
  <si>
    <t>Te Tohu Huataki award
OT team:  Youth Justice</t>
  </si>
  <si>
    <t>Te Tohu Huataki award
Big Brothers Big Sisters</t>
  </si>
  <si>
    <t>Napier</t>
  </si>
  <si>
    <t>Celebration of Co-location of Youth Justice Coordinators with Te Roopu a Iwi o Te Arawa</t>
  </si>
  <si>
    <t>Youth Justice Forum</t>
  </si>
  <si>
    <t>Travel agency charge</t>
  </si>
  <si>
    <t>Christchurch</t>
  </si>
  <si>
    <t>Ināia Tonu Nei</t>
  </si>
  <si>
    <t>Travel agency fees</t>
  </si>
  <si>
    <t>Stratetic Partnership Hui: Te Rūnanga o Ngāi Tahu</t>
  </si>
  <si>
    <t>Ngāti Hine Hui</t>
  </si>
  <si>
    <t xml:space="preserve">Memorandum of Understanding signing NZ Māori Council </t>
  </si>
  <si>
    <t>Whānau Ora Commissioning Agency </t>
  </si>
  <si>
    <t>Te Tohu Huataki award
Staff visit: Youth Justice</t>
  </si>
  <si>
    <t>Waitangi Celebration</t>
  </si>
  <si>
    <t>No information to disclose</t>
  </si>
  <si>
    <t>Youth Justice Leadership monthly meeting
Te Kāika (Ōtākou Health Limited)</t>
  </si>
  <si>
    <t>Cancelled Flights:   Blenheim</t>
  </si>
  <si>
    <t>Oranga Tamariki Site Visit: Taupō
Ngāti Tūwharetoa</t>
  </si>
  <si>
    <t>Taupō</t>
  </si>
  <si>
    <t>Cancelled Flights: Christchurch</t>
  </si>
  <si>
    <t>Cancelled Flights: Auckland</t>
  </si>
  <si>
    <t>Te Koori Rangatahi 
Oranga Tamariki Site Visit:  Taupō</t>
  </si>
  <si>
    <t>Oranga Tamariki Site visits:  Rotorua; Whakatāne
Signing of Matemateaone - Partnership agreement between Ngāi Tūhoe and Oranga Tamariki</t>
  </si>
  <si>
    <t>Cancelled trip: Christchurch</t>
  </si>
  <si>
    <t>Member of Parliament for Ohariu</t>
  </si>
  <si>
    <t>Cancelled Flights:  Gisborne</t>
  </si>
  <si>
    <t>This disclosure has been approved by the Chief Financial Officer</t>
  </si>
  <si>
    <t>Chief Executive approval</t>
  </si>
  <si>
    <t>Other sign-off</t>
  </si>
  <si>
    <t>Date(s)</t>
  </si>
  <si>
    <r>
      <t>Purpose of travel</t>
    </r>
    <r>
      <rPr>
        <sz val="10"/>
        <color theme="0"/>
        <rFont val="Arial"/>
        <family val="2"/>
      </rPr>
      <t xml:space="preserve">
(e.g. meeting with Minister)</t>
    </r>
  </si>
  <si>
    <r>
      <t xml:space="preserve">Purpose of travel
</t>
    </r>
    <r>
      <rPr>
        <sz val="10"/>
        <color theme="0"/>
        <rFont val="Arial"/>
        <family val="2"/>
      </rPr>
      <t>(e.g. visiting district office for two days...)</t>
    </r>
  </si>
  <si>
    <t>Taxi to event</t>
  </si>
  <si>
    <t>Hospitality Offered to Third Parties</t>
  </si>
  <si>
    <t>Costs for professional development</t>
  </si>
  <si>
    <r>
      <t xml:space="preserve">Purpose of travel
</t>
    </r>
    <r>
      <rPr>
        <sz val="10"/>
        <color theme="0"/>
        <rFont val="Arial"/>
        <family val="2"/>
      </rPr>
      <t>(e.g. attending XYZ conference for 3 days)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</si>
</sst>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[$-1409]d\ mmmm\ yyyy;@"/>
  </numFmts>
  <fonts count="2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1"/>
      <color theme="1"/>
      <name val="Arial"/>
      <family val="2"/>
    </font>
    <font>
      <b/>
      <sz val="10"/>
      <color rgb="FFFFC000"/>
      <name val="Arial"/>
      <family val="2"/>
    </font>
    <font>
      <sz val="10"/>
      <color rgb="FF221E1F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5" fontId="16" fillId="0" borderId="0" applyFont="0" applyFill="0" applyBorder="0" applyAlignment="0" applyProtection="0"/>
    <xf numFmtId="0" fontId="16" fillId="0" borderId="0"/>
  </cellStyleXfs>
  <cellXfs count="182">
    <xf numFmtId="0" fontId="0" fillId="0" borderId="0" xfId="0"/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11" fillId="2" borderId="0" xfId="0" applyFont="1" applyFill="1" applyBorder="1" applyAlignment="1" applyProtection="1">
      <alignment vertical="center" wrapText="1" readingOrder="1"/>
    </xf>
    <xf numFmtId="0" fontId="0" fillId="5" borderId="0" xfId="0" applyFill="1" applyAlignment="1" applyProtection="1">
      <alignment wrapText="1"/>
    </xf>
    <xf numFmtId="0" fontId="0" fillId="5" borderId="0" xfId="0" applyFont="1" applyFill="1" applyAlignment="1" applyProtection="1">
      <alignment wrapText="1"/>
    </xf>
    <xf numFmtId="0" fontId="11" fillId="0" borderId="0" xfId="0" applyFont="1" applyFill="1" applyBorder="1" applyAlignment="1" applyProtection="1">
      <alignment vertical="center" wrapText="1" readingOrder="1"/>
    </xf>
    <xf numFmtId="0" fontId="10" fillId="0" borderId="0" xfId="0" applyFont="1" applyFill="1" applyBorder="1" applyAlignment="1" applyProtection="1">
      <alignment vertical="center" wrapText="1" readingOrder="1"/>
    </xf>
    <xf numFmtId="0" fontId="13" fillId="7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vertical="center" wrapText="1" readingOrder="1"/>
    </xf>
    <xf numFmtId="0" fontId="14" fillId="0" borderId="3" xfId="0" applyFont="1" applyFill="1" applyBorder="1" applyAlignment="1" applyProtection="1">
      <alignment vertical="center" wrapText="1" readingOrder="1"/>
    </xf>
    <xf numFmtId="0" fontId="20" fillId="0" borderId="3" xfId="0" applyFont="1" applyFill="1" applyBorder="1" applyAlignment="1" applyProtection="1">
      <alignment horizontal="left" vertical="center" wrapText="1" indent="2" readingOrder="1"/>
    </xf>
    <xf numFmtId="0" fontId="0" fillId="4" borderId="0" xfId="0" applyFill="1" applyAlignment="1" applyProtection="1"/>
    <xf numFmtId="0" fontId="0" fillId="5" borderId="0" xfId="0" applyFill="1" applyAlignment="1" applyProtection="1"/>
    <xf numFmtId="0" fontId="4" fillId="6" borderId="0" xfId="0" applyFont="1" applyFill="1" applyAlignment="1" applyProtection="1"/>
    <xf numFmtId="0" fontId="4" fillId="6" borderId="0" xfId="0" applyFont="1" applyFill="1" applyAlignment="1" applyProtection="1">
      <alignment wrapText="1"/>
    </xf>
    <xf numFmtId="0" fontId="0" fillId="0" borderId="0" xfId="0" applyProtection="1"/>
    <xf numFmtId="0" fontId="13" fillId="7" borderId="0" xfId="0" applyFont="1" applyFill="1" applyBorder="1" applyAlignment="1" applyProtection="1">
      <alignment vertical="center" wrapText="1"/>
    </xf>
    <xf numFmtId="0" fontId="19" fillId="0" borderId="0" xfId="0" applyFont="1" applyBorder="1" applyProtection="1"/>
    <xf numFmtId="166" fontId="18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Protection="1"/>
    <xf numFmtId="0" fontId="1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4" fillId="0" borderId="0" xfId="0" applyFont="1" applyBorder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wrapText="1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Font="1" applyBorder="1" applyAlignment="1" applyProtection="1">
      <alignment horizontal="justify" vertical="center"/>
    </xf>
    <xf numFmtId="0" fontId="7" fillId="0" borderId="0" xfId="0" applyFont="1" applyBorder="1" applyAlignment="1" applyProtection="1">
      <alignment vertical="center" wrapText="1" readingOrder="1"/>
    </xf>
    <xf numFmtId="0" fontId="13" fillId="3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Border="1" applyProtection="1"/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0" fillId="0" borderId="0" xfId="0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horizontal="justify" vertical="center"/>
    </xf>
    <xf numFmtId="0" fontId="0" fillId="0" borderId="0" xfId="0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12" fillId="3" borderId="0" xfId="0" applyFont="1" applyFill="1" applyBorder="1" applyAlignment="1" applyProtection="1">
      <alignment vertical="center" wrapText="1" readingOrder="1"/>
    </xf>
    <xf numFmtId="0" fontId="9" fillId="3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0" fillId="0" borderId="0" xfId="0" applyFont="1" applyBorder="1" applyAlignment="1" applyProtection="1"/>
    <xf numFmtId="0" fontId="0" fillId="0" borderId="0" xfId="0" applyAlignment="1" applyProtection="1"/>
    <xf numFmtId="0" fontId="0" fillId="0" borderId="0" xfId="0" applyAlignment="1" applyProtection="1">
      <alignment vertical="top" wrapText="1"/>
    </xf>
    <xf numFmtId="1" fontId="14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165" fontId="10" fillId="0" borderId="0" xfId="1" applyFont="1" applyFill="1" applyBorder="1" applyAlignment="1" applyProtection="1">
      <alignment vertical="center" wrapText="1" readingOrder="1"/>
    </xf>
    <xf numFmtId="0" fontId="8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wrapText="1"/>
    </xf>
    <xf numFmtId="0" fontId="0" fillId="5" borderId="0" xfId="0" applyFont="1" applyFill="1" applyBorder="1" applyAlignment="1" applyProtection="1"/>
    <xf numFmtId="0" fontId="0" fillId="5" borderId="0" xfId="0" applyFont="1" applyFill="1" applyBorder="1" applyAlignment="1" applyProtection="1">
      <alignment wrapText="1"/>
    </xf>
    <xf numFmtId="0" fontId="0" fillId="5" borderId="0" xfId="0" applyFill="1" applyAlignment="1" applyProtection="1">
      <alignment horizontal="left" vertical="top"/>
    </xf>
    <xf numFmtId="0" fontId="0" fillId="5" borderId="0" xfId="0" applyFont="1" applyFill="1" applyBorder="1" applyProtection="1"/>
    <xf numFmtId="0" fontId="0" fillId="4" borderId="0" xfId="0" applyFont="1" applyFill="1" applyBorder="1" applyProtection="1"/>
    <xf numFmtId="0" fontId="0" fillId="0" borderId="0" xfId="0" applyProtection="1">
      <protection locked="0"/>
    </xf>
    <xf numFmtId="0" fontId="12" fillId="3" borderId="0" xfId="0" applyFont="1" applyFill="1" applyBorder="1" applyAlignment="1" applyProtection="1">
      <alignment vertical="center" readingOrder="1"/>
    </xf>
    <xf numFmtId="0" fontId="12" fillId="7" borderId="0" xfId="0" applyFont="1" applyFill="1" applyBorder="1" applyAlignment="1" applyProtection="1">
      <alignment horizontal="left" vertical="center" readingOrder="1"/>
    </xf>
    <xf numFmtId="166" fontId="12" fillId="7" borderId="0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Border="1" applyProtection="1"/>
    <xf numFmtId="166" fontId="12" fillId="8" borderId="0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Border="1" applyAlignment="1" applyProtection="1">
      <alignment wrapText="1"/>
    </xf>
    <xf numFmtId="164" fontId="12" fillId="3" borderId="0" xfId="0" applyNumberFormat="1" applyFont="1" applyFill="1" applyBorder="1" applyAlignment="1" applyProtection="1">
      <alignment vertical="center"/>
    </xf>
    <xf numFmtId="164" fontId="14" fillId="0" borderId="4" xfId="1" applyNumberFormat="1" applyFont="1" applyFill="1" applyBorder="1" applyAlignment="1" applyProtection="1">
      <alignment vertical="center" wrapText="1" readingOrder="1"/>
    </xf>
    <xf numFmtId="164" fontId="14" fillId="0" borderId="0" xfId="1" applyNumberFormat="1" applyFont="1" applyFill="1" applyBorder="1" applyAlignment="1" applyProtection="1">
      <alignment vertical="center" wrapText="1" readingOrder="1"/>
    </xf>
    <xf numFmtId="164" fontId="20" fillId="0" borderId="4" xfId="1" applyNumberFormat="1" applyFont="1" applyFill="1" applyBorder="1" applyAlignment="1" applyProtection="1">
      <alignment vertical="center" wrapText="1" readingOrder="1"/>
    </xf>
    <xf numFmtId="164" fontId="12" fillId="3" borderId="0" xfId="0" applyNumberFormat="1" applyFont="1" applyFill="1" applyBorder="1" applyAlignment="1" applyProtection="1">
      <alignment vertical="center" wrapText="1" readingOrder="1"/>
    </xf>
    <xf numFmtId="0" fontId="0" fillId="4" borderId="0" xfId="0" applyFill="1" applyAlignment="1" applyProtection="1">
      <alignment wrapText="1"/>
    </xf>
    <xf numFmtId="0" fontId="0" fillId="4" borderId="0" xfId="0" applyFill="1" applyBorder="1" applyAlignment="1" applyProtection="1"/>
    <xf numFmtId="0" fontId="5" fillId="4" borderId="0" xfId="0" applyFont="1" applyFill="1" applyBorder="1" applyAlignment="1" applyProtection="1">
      <alignment wrapText="1"/>
    </xf>
    <xf numFmtId="0" fontId="8" fillId="0" borderId="5" xfId="1" applyNumberFormat="1" applyFont="1" applyFill="1" applyBorder="1" applyAlignment="1" applyProtection="1">
      <alignment horizontal="center" vertical="center" wrapText="1" readingOrder="1"/>
    </xf>
    <xf numFmtId="0" fontId="8" fillId="0" borderId="0" xfId="1" applyNumberFormat="1" applyFont="1" applyFill="1" applyBorder="1" applyAlignment="1" applyProtection="1">
      <alignment horizontal="center" vertical="center" wrapText="1" readingOrder="1"/>
    </xf>
    <xf numFmtId="0" fontId="21" fillId="0" borderId="5" xfId="1" applyNumberFormat="1" applyFont="1" applyFill="1" applyBorder="1" applyAlignment="1" applyProtection="1">
      <alignment horizontal="center" vertical="center" wrapText="1" readingOrder="1"/>
    </xf>
    <xf numFmtId="167" fontId="8" fillId="10" borderId="3" xfId="0" applyNumberFormat="1" applyFont="1" applyFill="1" applyBorder="1" applyAlignment="1" applyProtection="1">
      <alignment vertical="center" wrapText="1"/>
      <protection locked="0"/>
    </xf>
    <xf numFmtId="164" fontId="8" fillId="10" borderId="4" xfId="0" applyNumberFormat="1" applyFont="1" applyFill="1" applyBorder="1" applyAlignment="1" applyProtection="1">
      <alignment vertical="center" wrapText="1"/>
      <protection locked="0"/>
    </xf>
    <xf numFmtId="0" fontId="8" fillId="10" borderId="4" xfId="0" applyFont="1" applyFill="1" applyBorder="1" applyAlignment="1" applyProtection="1">
      <alignment vertical="center" wrapText="1"/>
      <protection locked="0"/>
    </xf>
    <xf numFmtId="0" fontId="8" fillId="10" borderId="5" xfId="0" applyFont="1" applyFill="1" applyBorder="1" applyAlignment="1" applyProtection="1">
      <alignment vertical="center" wrapText="1"/>
      <protection locked="0"/>
    </xf>
    <xf numFmtId="167" fontId="8" fillId="10" borderId="3" xfId="0" applyNumberFormat="1" applyFont="1" applyFill="1" applyBorder="1" applyAlignment="1" applyProtection="1">
      <alignment vertical="center"/>
      <protection locked="0"/>
    </xf>
    <xf numFmtId="0" fontId="0" fillId="10" borderId="4" xfId="0" applyFont="1" applyFill="1" applyBorder="1" applyAlignment="1" applyProtection="1">
      <alignment vertical="center" wrapText="1"/>
      <protection locked="0"/>
    </xf>
    <xf numFmtId="0" fontId="0" fillId="10" borderId="5" xfId="0" applyFont="1" applyFill="1" applyBorder="1" applyAlignment="1" applyProtection="1">
      <alignment vertical="center" wrapText="1"/>
      <protection locked="0"/>
    </xf>
    <xf numFmtId="164" fontId="8" fillId="1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10" borderId="4" xfId="0" applyFont="1" applyFill="1" applyBorder="1" applyAlignment="1" applyProtection="1">
      <alignment horizontal="left" vertical="center" wrapText="1"/>
      <protection locked="0"/>
    </xf>
    <xf numFmtId="0" fontId="8" fillId="10" borderId="4" xfId="0" applyNumberFormat="1" applyFont="1" applyFill="1" applyBorder="1" applyAlignment="1" applyProtection="1">
      <alignment horizontal="left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readingOrder="1"/>
    </xf>
    <xf numFmtId="0" fontId="13" fillId="3" borderId="0" xfId="0" applyFont="1" applyFill="1" applyBorder="1" applyAlignment="1" applyProtection="1">
      <alignment vertical="center"/>
    </xf>
    <xf numFmtId="164" fontId="13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horizontal="center" vertical="center" wrapText="1"/>
    </xf>
    <xf numFmtId="166" fontId="23" fillId="7" borderId="0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4" fillId="5" borderId="0" xfId="0" applyFont="1" applyFill="1" applyAlignment="1" applyProtection="1">
      <alignment wrapText="1"/>
    </xf>
    <xf numFmtId="1" fontId="0" fillId="5" borderId="0" xfId="0" applyNumberFormat="1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1" fontId="0" fillId="4" borderId="0" xfId="0" applyNumberFormat="1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4" fillId="4" borderId="0" xfId="0" applyFont="1" applyFill="1" applyAlignment="1" applyProtection="1"/>
    <xf numFmtId="0" fontId="4" fillId="4" borderId="0" xfId="0" applyFont="1" applyFill="1" applyAlignment="1" applyProtection="1">
      <alignment wrapText="1"/>
    </xf>
    <xf numFmtId="2" fontId="0" fillId="4" borderId="0" xfId="0" applyNumberFormat="1" applyFont="1" applyFill="1" applyAlignment="1" applyProtection="1">
      <alignment vertical="top"/>
    </xf>
    <xf numFmtId="0" fontId="4" fillId="5" borderId="0" xfId="0" applyFont="1" applyFill="1" applyBorder="1" applyAlignment="1" applyProtection="1">
      <alignment wrapText="1"/>
    </xf>
    <xf numFmtId="0" fontId="0" fillId="4" borderId="0" xfId="0" applyFont="1" applyFill="1" applyAlignment="1" applyProtection="1">
      <alignment horizontal="left" vertical="top" wrapText="1"/>
    </xf>
    <xf numFmtId="0" fontId="0" fillId="5" borderId="0" xfId="0" applyFont="1" applyFill="1" applyAlignment="1" applyProtection="1">
      <alignment horizontal="left" vertical="top" wrapText="1"/>
    </xf>
    <xf numFmtId="0" fontId="4" fillId="5" borderId="0" xfId="0" applyFont="1" applyFill="1" applyAlignment="1" applyProtection="1">
      <alignment horizontal="center" vertical="top"/>
    </xf>
    <xf numFmtId="1" fontId="4" fillId="5" borderId="0" xfId="0" applyNumberFormat="1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 wrapText="1"/>
    </xf>
    <xf numFmtId="0" fontId="4" fillId="5" borderId="0" xfId="0" applyFont="1" applyFill="1" applyAlignment="1" applyProtection="1">
      <alignment horizontal="center" wrapText="1"/>
    </xf>
    <xf numFmtId="0" fontId="11" fillId="3" borderId="0" xfId="0" applyFont="1" applyFill="1" applyBorder="1" applyAlignment="1" applyProtection="1">
      <alignment vertical="center" wrapText="1" readingOrder="1"/>
    </xf>
    <xf numFmtId="165" fontId="11" fillId="3" borderId="0" xfId="1" applyFont="1" applyFill="1" applyBorder="1" applyAlignment="1" applyProtection="1">
      <alignment horizontal="center" vertical="center" wrapText="1" readingOrder="1"/>
    </xf>
    <xf numFmtId="165" fontId="11" fillId="0" borderId="0" xfId="1" applyFont="1" applyFill="1" applyBorder="1" applyAlignment="1" applyProtection="1">
      <alignment horizontal="center" vertical="center" wrapText="1" readingOrder="1"/>
    </xf>
    <xf numFmtId="0" fontId="11" fillId="7" borderId="0" xfId="0" applyFont="1" applyFill="1" applyBorder="1" applyAlignment="1" applyProtection="1">
      <alignment vertical="center" wrapText="1" readingOrder="1"/>
    </xf>
    <xf numFmtId="165" fontId="11" fillId="7" borderId="0" xfId="1" applyFont="1" applyFill="1" applyBorder="1" applyAlignment="1" applyProtection="1">
      <alignment horizontal="center" vertical="center" wrapText="1" readingOrder="1"/>
    </xf>
    <xf numFmtId="0" fontId="13" fillId="0" borderId="0" xfId="0" applyFont="1" applyFill="1" applyBorder="1" applyAlignment="1" applyProtection="1">
      <alignment wrapText="1"/>
    </xf>
    <xf numFmtId="0" fontId="9" fillId="0" borderId="0" xfId="0" applyFont="1" applyProtection="1"/>
    <xf numFmtId="0" fontId="16" fillId="10" borderId="4" xfId="2" applyFont="1" applyFill="1" applyBorder="1" applyAlignment="1" applyProtection="1">
      <alignment vertical="center" wrapText="1"/>
      <protection locked="0"/>
    </xf>
    <xf numFmtId="0" fontId="8" fillId="10" borderId="4" xfId="2" applyNumberFormat="1" applyFont="1" applyFill="1" applyBorder="1" applyAlignment="1" applyProtection="1">
      <alignment horizontal="left" vertical="center" wrapText="1"/>
      <protection locked="0"/>
    </xf>
    <xf numFmtId="164" fontId="8" fillId="10" borderId="4" xfId="2" applyNumberFormat="1" applyFont="1" applyFill="1" applyBorder="1" applyAlignment="1" applyProtection="1">
      <alignment horizontal="left" vertical="center" wrapText="1"/>
      <protection locked="0"/>
    </xf>
    <xf numFmtId="0" fontId="16" fillId="10" borderId="5" xfId="2" applyFont="1" applyFill="1" applyBorder="1" applyAlignment="1" applyProtection="1">
      <alignment vertical="center" wrapText="1"/>
      <protection locked="0"/>
    </xf>
    <xf numFmtId="0" fontId="0" fillId="10" borderId="4" xfId="2" applyFont="1" applyFill="1" applyBorder="1" applyAlignment="1" applyProtection="1">
      <alignment vertical="center" wrapText="1"/>
      <protection locked="0"/>
    </xf>
    <xf numFmtId="164" fontId="8" fillId="1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10" borderId="2" xfId="0" applyFill="1" applyBorder="1" applyProtection="1"/>
    <xf numFmtId="0" fontId="0" fillId="10" borderId="4" xfId="0" applyFill="1" applyBorder="1" applyProtection="1"/>
    <xf numFmtId="0" fontId="24" fillId="10" borderId="4" xfId="0" applyFont="1" applyFill="1" applyBorder="1" applyAlignment="1">
      <alignment wrapText="1"/>
    </xf>
    <xf numFmtId="0" fontId="25" fillId="10" borderId="0" xfId="0" applyFont="1" applyFill="1"/>
    <xf numFmtId="0" fontId="8" fillId="10" borderId="0" xfId="0" applyFont="1" applyFill="1" applyAlignment="1">
      <alignment wrapText="1"/>
    </xf>
    <xf numFmtId="0" fontId="0" fillId="10" borderId="0" xfId="0" applyFill="1" applyProtection="1">
      <protection locked="0"/>
    </xf>
    <xf numFmtId="0" fontId="26" fillId="9" borderId="0" xfId="0" applyFont="1" applyFill="1" applyProtection="1">
      <protection locked="0"/>
    </xf>
    <xf numFmtId="0" fontId="0" fillId="10" borderId="4" xfId="0" applyFill="1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26" fillId="0" borderId="0" xfId="0" applyFont="1" applyFill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14" fontId="0" fillId="0" borderId="4" xfId="0" applyNumberFormat="1" applyFill="1" applyBorder="1" applyAlignment="1" applyProtection="1">
      <alignment wrapText="1"/>
      <protection locked="0"/>
    </xf>
    <xf numFmtId="0" fontId="0" fillId="0" borderId="0" xfId="0" applyFill="1" applyProtection="1"/>
    <xf numFmtId="0" fontId="26" fillId="0" borderId="0" xfId="0" applyFont="1" applyFill="1" applyProtection="1">
      <protection locked="0"/>
    </xf>
    <xf numFmtId="0" fontId="8" fillId="10" borderId="4" xfId="0" applyFont="1" applyFill="1" applyBorder="1" applyProtection="1"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167" fontId="8" fillId="10" borderId="3" xfId="2" applyNumberFormat="1" applyFont="1" applyFill="1" applyBorder="1" applyAlignment="1" applyProtection="1">
      <alignment horizontal="left" vertical="center"/>
      <protection locked="0"/>
    </xf>
    <xf numFmtId="167" fontId="8" fillId="10" borderId="4" xfId="2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7" fillId="10" borderId="2" xfId="0" applyFont="1" applyFill="1" applyBorder="1" applyAlignment="1" applyProtection="1">
      <alignment horizontal="left" vertical="center" wrapText="1" readingOrder="1"/>
      <protection locked="0"/>
    </xf>
    <xf numFmtId="0" fontId="6" fillId="0" borderId="6" xfId="0" applyFont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center" vertical="center"/>
    </xf>
    <xf numFmtId="0" fontId="6" fillId="10" borderId="2" xfId="0" applyFont="1" applyFill="1" applyBorder="1" applyAlignment="1" applyProtection="1">
      <alignment horizontal="left" vertical="center" wrapText="1" readingOrder="1"/>
      <protection locked="0"/>
    </xf>
    <xf numFmtId="167" fontId="7" fillId="10" borderId="2" xfId="0" applyNumberFormat="1" applyFont="1" applyFill="1" applyBorder="1" applyAlignment="1" applyProtection="1">
      <alignment horizontal="left" vertical="center" wrapText="1" readingOrder="1"/>
      <protection locked="0"/>
    </xf>
    <xf numFmtId="167" fontId="6" fillId="0" borderId="2" xfId="0" applyNumberFormat="1" applyFont="1" applyBorder="1" applyAlignment="1" applyProtection="1">
      <alignment horizontal="left" vertical="center" wrapText="1" readingOrder="1"/>
    </xf>
    <xf numFmtId="0" fontId="23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 readingOrder="1"/>
    </xf>
    <xf numFmtId="0" fontId="3" fillId="0" borderId="1" xfId="0" applyFont="1" applyFill="1" applyBorder="1" applyAlignment="1" applyProtection="1">
      <alignment horizontal="center" vertical="center" wrapText="1" readingOrder="1"/>
    </xf>
    <xf numFmtId="0" fontId="3" fillId="0" borderId="0" xfId="0" applyFont="1" applyFill="1" applyBorder="1" applyAlignment="1" applyProtection="1">
      <alignment horizontal="center" vertical="center" wrapText="1" readingOrder="1"/>
    </xf>
    <xf numFmtId="0" fontId="13" fillId="3" borderId="0" xfId="0" applyFont="1" applyFill="1" applyBorder="1" applyAlignment="1" applyProtection="1">
      <alignment horizontal="center" vertical="center" wrapText="1" readingOrder="1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3" fillId="7" borderId="0" xfId="0" applyFont="1" applyFill="1" applyBorder="1" applyAlignment="1" applyProtection="1">
      <alignment horizontal="center" vertical="center" wrapText="1"/>
    </xf>
    <xf numFmtId="1" fontId="12" fillId="7" borderId="0" xfId="0" applyNumberFormat="1" applyFont="1" applyFill="1" applyBorder="1" applyAlignment="1" applyProtection="1">
      <alignment horizontal="left" vertical="center" wrapText="1"/>
    </xf>
    <xf numFmtId="1" fontId="12" fillId="8" borderId="0" xfId="0" applyNumberFormat="1" applyFont="1" applyFill="1" applyBorder="1" applyAlignment="1" applyProtection="1">
      <alignment horizontal="left" vertical="center" wrapText="1"/>
    </xf>
    <xf numFmtId="167" fontId="8" fillId="10" borderId="3" xfId="0" applyNumberFormat="1" applyFont="1" applyFill="1" applyBorder="1" applyAlignment="1" applyProtection="1">
      <alignment horizontal="left" vertical="top"/>
      <protection locked="0"/>
    </xf>
    <xf numFmtId="164" fontId="8" fillId="10" borderId="4" xfId="0" applyNumberFormat="1" applyFont="1" applyFill="1" applyBorder="1" applyAlignment="1" applyProtection="1">
      <alignment horizontal="left" vertical="top" wrapText="1"/>
      <protection locked="0"/>
    </xf>
    <xf numFmtId="0" fontId="8" fillId="10" borderId="4" xfId="0" applyFont="1" applyFill="1" applyBorder="1" applyAlignment="1" applyProtection="1">
      <alignment horizontal="left" vertical="top" wrapText="1"/>
      <protection locked="0"/>
    </xf>
    <xf numFmtId="0" fontId="8" fillId="10" borderId="5" xfId="0" applyFont="1" applyFill="1" applyBorder="1" applyAlignment="1" applyProtection="1">
      <alignment horizontal="left" vertical="top" wrapText="1"/>
      <protection locked="0"/>
    </xf>
    <xf numFmtId="167" fontId="8" fillId="10" borderId="4" xfId="0" applyNumberFormat="1" applyFont="1" applyFill="1" applyBorder="1" applyAlignment="1" applyProtection="1">
      <alignment horizontal="left" vertical="top"/>
      <protection locked="0"/>
    </xf>
    <xf numFmtId="167" fontId="8" fillId="10" borderId="7" xfId="0" applyNumberFormat="1" applyFont="1" applyFill="1" applyBorder="1" applyAlignment="1" applyProtection="1">
      <alignment horizontal="left" vertical="top"/>
      <protection locked="0"/>
    </xf>
    <xf numFmtId="164" fontId="8" fillId="10" borderId="7" xfId="0" applyNumberFormat="1" applyFont="1" applyFill="1" applyBorder="1" applyAlignment="1" applyProtection="1">
      <alignment horizontal="left" vertical="top" wrapText="1"/>
      <protection locked="0"/>
    </xf>
    <xf numFmtId="0" fontId="8" fillId="10" borderId="0" xfId="0" applyFont="1" applyFill="1" applyBorder="1" applyAlignment="1" applyProtection="1">
      <alignment horizontal="left" vertical="top" wrapText="1"/>
      <protection locked="0"/>
    </xf>
    <xf numFmtId="0" fontId="8" fillId="10" borderId="7" xfId="0" applyFont="1" applyFill="1" applyBorder="1" applyAlignment="1" applyProtection="1">
      <alignment horizontal="left" vertical="top" wrapText="1"/>
      <protection locked="0"/>
    </xf>
    <xf numFmtId="0" fontId="8" fillId="10" borderId="4" xfId="0" applyFont="1" applyFill="1" applyBorder="1" applyAlignment="1" applyProtection="1">
      <alignment horizontal="left" vertical="top"/>
      <protection locked="0"/>
    </xf>
    <xf numFmtId="164" fontId="13" fillId="3" borderId="0" xfId="0" applyNumberFormat="1" applyFont="1" applyFill="1" applyBorder="1" applyAlignment="1" applyProtection="1">
      <alignment horizontal="left" vertical="center"/>
    </xf>
    <xf numFmtId="167" fontId="8" fillId="10" borderId="0" xfId="0" applyNumberFormat="1" applyFont="1" applyFill="1" applyBorder="1" applyAlignment="1" applyProtection="1">
      <alignment horizontal="left" vertical="top"/>
      <protection locked="0"/>
    </xf>
    <xf numFmtId="164" fontId="8" fillId="10" borderId="0" xfId="0" applyNumberFormat="1" applyFont="1" applyFill="1" applyBorder="1" applyAlignment="1" applyProtection="1">
      <alignment horizontal="left" vertical="top" wrapText="1"/>
      <protection locked="0"/>
    </xf>
    <xf numFmtId="0" fontId="8" fillId="10" borderId="8" xfId="0" applyFont="1" applyFill="1" applyBorder="1" applyAlignment="1" applyProtection="1">
      <alignment horizontal="left" vertical="top" wrapText="1"/>
      <protection locked="0"/>
    </xf>
    <xf numFmtId="0" fontId="8" fillId="10" borderId="9" xfId="0" applyFont="1" applyFill="1" applyBorder="1" applyAlignment="1" applyProtection="1">
      <alignment horizontal="left" vertical="top" wrapText="1"/>
      <protection locked="0"/>
    </xf>
    <xf numFmtId="0" fontId="0" fillId="10" borderId="4" xfId="0" applyFont="1" applyFill="1" applyBorder="1" applyAlignment="1" applyProtection="1">
      <alignment horizontal="left" vertical="top" wrapText="1"/>
      <protection locked="0"/>
    </xf>
    <xf numFmtId="0" fontId="0" fillId="10" borderId="5" xfId="0" applyFont="1" applyFill="1" applyBorder="1" applyAlignment="1" applyProtection="1">
      <alignment horizontal="left" vertical="top" wrapText="1"/>
      <protection locked="0"/>
    </xf>
  </cellXfs>
  <cellStyles count="3"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9900"/>
      <color rgb="FF006600"/>
      <color rgb="FF008000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K76"/>
  <sheetViews>
    <sheetView topLeftCell="A10" zoomScale="70" zoomScaleNormal="70" workbookViewId="0">
      <selection activeCell="B12" sqref="B12"/>
    </sheetView>
  </sheetViews>
  <sheetFormatPr defaultColWidth="0" defaultRowHeight="12.45" zeroHeight="1" x14ac:dyDescent="0.3"/>
  <cols>
    <col min="1" max="1" width="35.53515625" style="16" customWidth="1"/>
    <col min="2" max="2" width="21.53515625" style="16" customWidth="1"/>
    <col min="3" max="3" width="33.53515625" style="16" customWidth="1"/>
    <col min="4" max="4" width="4.3828125" style="16" customWidth="1"/>
    <col min="5" max="5" width="29" style="16" customWidth="1"/>
    <col min="6" max="6" width="19" style="16" customWidth="1"/>
    <col min="7" max="7" width="42" style="16" customWidth="1"/>
    <col min="8" max="11" width="9.15234375" style="16" hidden="1" customWidth="1"/>
    <col min="12" max="16384" width="9.15234375" style="16" hidden="1"/>
  </cols>
  <sheetData>
    <row r="1" spans="1:11" ht="26.25" customHeight="1" x14ac:dyDescent="0.3">
      <c r="A1" s="151" t="s">
        <v>50</v>
      </c>
      <c r="B1" s="151"/>
      <c r="C1" s="151"/>
      <c r="D1" s="151"/>
      <c r="E1" s="151"/>
      <c r="F1" s="151"/>
      <c r="G1" s="47"/>
      <c r="H1" s="47"/>
      <c r="I1" s="47"/>
      <c r="J1" s="47"/>
      <c r="K1" s="47"/>
    </row>
    <row r="2" spans="1:11" ht="21" customHeight="1" x14ac:dyDescent="0.3">
      <c r="A2" s="3" t="s">
        <v>2</v>
      </c>
      <c r="B2" s="152" t="s">
        <v>86</v>
      </c>
      <c r="C2" s="152"/>
      <c r="D2" s="152"/>
      <c r="E2" s="152"/>
      <c r="F2" s="152"/>
      <c r="G2" s="47"/>
      <c r="H2" s="47"/>
      <c r="I2" s="47"/>
      <c r="J2" s="47"/>
      <c r="K2" s="47"/>
    </row>
    <row r="3" spans="1:11" ht="21" customHeight="1" x14ac:dyDescent="0.3">
      <c r="A3" s="3" t="s">
        <v>51</v>
      </c>
      <c r="B3" s="152" t="s">
        <v>87</v>
      </c>
      <c r="C3" s="152"/>
      <c r="D3" s="152"/>
      <c r="E3" s="152"/>
      <c r="F3" s="152"/>
      <c r="G3" s="47"/>
      <c r="H3" s="47"/>
      <c r="I3" s="47"/>
      <c r="J3" s="47"/>
      <c r="K3" s="47"/>
    </row>
    <row r="4" spans="1:11" ht="21" customHeight="1" x14ac:dyDescent="0.3">
      <c r="A4" s="3" t="s">
        <v>36</v>
      </c>
      <c r="B4" s="153">
        <v>43647</v>
      </c>
      <c r="C4" s="153"/>
      <c r="D4" s="153"/>
      <c r="E4" s="153"/>
      <c r="F4" s="153"/>
      <c r="G4" s="47"/>
      <c r="H4" s="47"/>
      <c r="I4" s="47"/>
      <c r="J4" s="47"/>
      <c r="K4" s="47"/>
    </row>
    <row r="5" spans="1:11" ht="21" customHeight="1" x14ac:dyDescent="0.3">
      <c r="A5" s="3" t="s">
        <v>37</v>
      </c>
      <c r="B5" s="153">
        <v>44012</v>
      </c>
      <c r="C5" s="153"/>
      <c r="D5" s="153"/>
      <c r="E5" s="153"/>
      <c r="F5" s="153"/>
      <c r="G5" s="47"/>
      <c r="H5" s="47"/>
      <c r="I5" s="47"/>
      <c r="J5" s="47"/>
      <c r="K5" s="47"/>
    </row>
    <row r="6" spans="1:11" ht="21" customHeight="1" x14ac:dyDescent="0.3">
      <c r="A6" s="3" t="s">
        <v>53</v>
      </c>
      <c r="B6" s="150" t="str">
        <f>IF(AND(Travel!B7&lt;&gt;A30,Hospitality!B7&lt;&gt;A30,'All other expenses'!B7&lt;&gt;A30,'Gifts and benefits'!B7&lt;&gt;A30),A31,IF(AND(Travel!B7=A30,Hospitality!B7=A30,'All other expenses'!B7=A30,'Gifts and benefits'!B7=A30),A33,A32))</f>
        <v>Data and totals checked on all sheets</v>
      </c>
      <c r="C6" s="150"/>
      <c r="D6" s="150"/>
      <c r="E6" s="150"/>
      <c r="F6" s="150"/>
      <c r="G6" s="35"/>
      <c r="H6" s="47"/>
      <c r="I6" s="47"/>
      <c r="J6" s="47"/>
      <c r="K6" s="47"/>
    </row>
    <row r="7" spans="1:11" ht="21" customHeight="1" x14ac:dyDescent="0.3">
      <c r="A7" s="3" t="s">
        <v>247</v>
      </c>
      <c r="B7" s="149" t="s">
        <v>29</v>
      </c>
      <c r="C7" s="149"/>
      <c r="D7" s="149"/>
      <c r="E7" s="149"/>
      <c r="F7" s="149"/>
      <c r="G7" s="35"/>
      <c r="H7" s="47"/>
      <c r="I7" s="47"/>
      <c r="J7" s="47"/>
      <c r="K7" s="47"/>
    </row>
    <row r="8" spans="1:11" ht="21" customHeight="1" x14ac:dyDescent="0.3">
      <c r="A8" s="3" t="s">
        <v>248</v>
      </c>
      <c r="B8" s="149" t="s">
        <v>246</v>
      </c>
      <c r="C8" s="149"/>
      <c r="D8" s="149"/>
      <c r="E8" s="149"/>
      <c r="F8" s="149"/>
      <c r="G8" s="35"/>
      <c r="H8" s="47"/>
      <c r="I8" s="47"/>
      <c r="J8" s="47"/>
      <c r="K8" s="47"/>
    </row>
    <row r="9" spans="1:11" ht="66.75" customHeight="1" x14ac:dyDescent="0.3">
      <c r="A9" s="148" t="s">
        <v>66</v>
      </c>
      <c r="B9" s="148"/>
      <c r="C9" s="148"/>
      <c r="D9" s="148"/>
      <c r="E9" s="148"/>
      <c r="F9" s="148"/>
      <c r="G9" s="35"/>
      <c r="H9" s="47"/>
      <c r="I9" s="47"/>
      <c r="J9" s="47"/>
      <c r="K9" s="47"/>
    </row>
    <row r="10" spans="1:11" s="122" customFormat="1" ht="36" customHeight="1" x14ac:dyDescent="0.3">
      <c r="A10" s="116" t="s">
        <v>26</v>
      </c>
      <c r="B10" s="117" t="s">
        <v>10</v>
      </c>
      <c r="C10" s="117" t="s">
        <v>31</v>
      </c>
      <c r="D10" s="118"/>
      <c r="E10" s="119" t="s">
        <v>25</v>
      </c>
      <c r="F10" s="120" t="s">
        <v>33</v>
      </c>
      <c r="G10" s="121"/>
      <c r="H10" s="121"/>
      <c r="I10" s="121"/>
      <c r="J10" s="121"/>
      <c r="K10" s="121"/>
    </row>
    <row r="11" spans="1:11" ht="27.75" customHeight="1" x14ac:dyDescent="0.35">
      <c r="A11" s="10" t="s">
        <v>40</v>
      </c>
      <c r="B11" s="75">
        <f>B15+B16+B17</f>
        <v>15130.480000000001</v>
      </c>
      <c r="C11" s="82" t="str">
        <f>IF(Travel!B6="",A34,Travel!B6)</f>
        <v>Figures exclude GST</v>
      </c>
      <c r="D11" s="7"/>
      <c r="E11" s="10" t="s">
        <v>47</v>
      </c>
      <c r="F11" s="55">
        <f>'Gifts and benefits'!C63</f>
        <v>52</v>
      </c>
      <c r="G11" s="48"/>
      <c r="H11" s="48"/>
      <c r="I11" s="48"/>
      <c r="J11" s="48"/>
      <c r="K11" s="48"/>
    </row>
    <row r="12" spans="1:11" ht="27.75" customHeight="1" x14ac:dyDescent="0.35">
      <c r="A12" s="10" t="s">
        <v>6</v>
      </c>
      <c r="B12" s="75">
        <f>Hospitality!B12</f>
        <v>0</v>
      </c>
      <c r="C12" s="82" t="str">
        <f>IF(Hospitality!B6="",A34,Hospitality!B6)</f>
        <v>Figures exclude GST</v>
      </c>
      <c r="D12" s="7"/>
      <c r="E12" s="10" t="s">
        <v>48</v>
      </c>
      <c r="F12" s="55">
        <f>'Gifts and benefits'!C64</f>
        <v>4</v>
      </c>
      <c r="G12" s="48"/>
      <c r="H12" s="48"/>
      <c r="I12" s="48"/>
      <c r="J12" s="48"/>
      <c r="K12" s="48"/>
    </row>
    <row r="13" spans="1:11" ht="27.75" customHeight="1" x14ac:dyDescent="0.3">
      <c r="A13" s="10" t="s">
        <v>9</v>
      </c>
      <c r="B13" s="75">
        <f>'All other expenses'!B16</f>
        <v>1001.5400000000001</v>
      </c>
      <c r="C13" s="82" t="str">
        <f>IF('All other expenses'!B6="",A34,'All other expenses'!B6)</f>
        <v>Figures exclude GST</v>
      </c>
      <c r="D13" s="7"/>
      <c r="E13" s="10" t="s">
        <v>49</v>
      </c>
      <c r="F13" s="55">
        <f>'Gifts and benefits'!C65</f>
        <v>48</v>
      </c>
      <c r="G13" s="47"/>
      <c r="H13" s="47"/>
      <c r="I13" s="47"/>
      <c r="J13" s="47"/>
      <c r="K13" s="47"/>
    </row>
    <row r="14" spans="1:11" ht="12.75" customHeight="1" x14ac:dyDescent="0.3">
      <c r="A14" s="9"/>
      <c r="B14" s="76"/>
      <c r="C14" s="83"/>
      <c r="D14" s="56"/>
      <c r="E14" s="7"/>
      <c r="F14" s="57"/>
      <c r="G14" s="27"/>
      <c r="H14" s="27"/>
      <c r="I14" s="27"/>
      <c r="J14" s="27"/>
      <c r="K14" s="27"/>
    </row>
    <row r="15" spans="1:11" ht="27.75" customHeight="1" x14ac:dyDescent="0.3">
      <c r="A15" s="11" t="s">
        <v>23</v>
      </c>
      <c r="B15" s="77">
        <f>Travel!B12</f>
        <v>0</v>
      </c>
      <c r="C15" s="84" t="str">
        <f>C11</f>
        <v>Figures exclude GST</v>
      </c>
      <c r="D15" s="7"/>
      <c r="E15" s="7"/>
      <c r="F15" s="57"/>
      <c r="G15" s="47"/>
      <c r="H15" s="47"/>
      <c r="I15" s="47"/>
      <c r="J15" s="47"/>
      <c r="K15" s="47"/>
    </row>
    <row r="16" spans="1:11" ht="27.75" customHeight="1" x14ac:dyDescent="0.3">
      <c r="A16" s="11" t="s">
        <v>44</v>
      </c>
      <c r="B16" s="77">
        <f>Travel!B77</f>
        <v>14107.87</v>
      </c>
      <c r="C16" s="84" t="str">
        <f>C11</f>
        <v>Figures exclude GST</v>
      </c>
      <c r="D16" s="58"/>
      <c r="E16" s="7"/>
      <c r="F16" s="59"/>
      <c r="G16" s="47"/>
      <c r="H16" s="47"/>
      <c r="I16" s="47"/>
      <c r="J16" s="47"/>
      <c r="K16" s="47"/>
    </row>
    <row r="17" spans="1:11" ht="27.75" customHeight="1" x14ac:dyDescent="0.3">
      <c r="A17" s="11" t="s">
        <v>24</v>
      </c>
      <c r="B17" s="77">
        <f>Travel!B111</f>
        <v>1022.6099999999998</v>
      </c>
      <c r="C17" s="84" t="str">
        <f>C11</f>
        <v>Figures exclude GST</v>
      </c>
      <c r="D17" s="7"/>
      <c r="E17" s="7"/>
      <c r="F17" s="59"/>
      <c r="G17" s="47"/>
      <c r="H17" s="47"/>
      <c r="I17" s="47"/>
      <c r="J17" s="47"/>
      <c r="K17" s="47"/>
    </row>
    <row r="18" spans="1:11" ht="27.75" customHeight="1" x14ac:dyDescent="0.3">
      <c r="A18" s="28"/>
      <c r="B18" s="23"/>
      <c r="C18" s="28"/>
      <c r="D18" s="6"/>
      <c r="E18" s="6"/>
      <c r="F18" s="60"/>
      <c r="G18" s="61"/>
      <c r="H18" s="61"/>
      <c r="I18" s="61"/>
      <c r="J18" s="61"/>
      <c r="K18" s="61"/>
    </row>
    <row r="19" spans="1:11" x14ac:dyDescent="0.3">
      <c r="A19" s="51"/>
      <c r="B19" s="26"/>
      <c r="C19" s="27"/>
      <c r="D19" s="28"/>
      <c r="E19" s="28"/>
      <c r="F19" s="28"/>
      <c r="G19" s="28"/>
      <c r="H19" s="28"/>
      <c r="I19" s="28"/>
      <c r="J19" s="28"/>
      <c r="K19" s="28"/>
    </row>
    <row r="20" spans="1:11" x14ac:dyDescent="0.3">
      <c r="A20" s="24"/>
      <c r="B20" s="52"/>
      <c r="C20" s="52"/>
      <c r="D20" s="27"/>
      <c r="E20" s="27"/>
      <c r="F20" s="27"/>
      <c r="G20" s="28"/>
      <c r="H20" s="28"/>
      <c r="I20" s="28"/>
      <c r="J20" s="28"/>
      <c r="K20" s="28"/>
    </row>
    <row r="21" spans="1:11" ht="12.65" customHeight="1" x14ac:dyDescent="0.3">
      <c r="A21" s="24"/>
      <c r="B21" s="52"/>
      <c r="C21" s="52"/>
      <c r="D21" s="21"/>
      <c r="E21" s="28"/>
      <c r="F21" s="28"/>
      <c r="G21" s="28"/>
      <c r="H21" s="28"/>
      <c r="I21" s="28"/>
      <c r="J21" s="28"/>
      <c r="K21" s="28"/>
    </row>
    <row r="22" spans="1:11" ht="12.65" customHeight="1" x14ac:dyDescent="0.3">
      <c r="A22" s="24"/>
      <c r="B22" s="52"/>
      <c r="C22" s="52"/>
      <c r="D22" s="21"/>
      <c r="E22" s="28"/>
      <c r="F22" s="28"/>
      <c r="G22" s="28"/>
      <c r="H22" s="28"/>
      <c r="I22" s="28"/>
      <c r="J22" s="28"/>
      <c r="K22" s="28"/>
    </row>
    <row r="23" spans="1:11" ht="12.65" customHeight="1" x14ac:dyDescent="0.3">
      <c r="A23" s="24"/>
      <c r="B23" s="52"/>
      <c r="C23" s="52"/>
      <c r="D23" s="21"/>
      <c r="E23" s="28"/>
      <c r="F23" s="28"/>
      <c r="G23" s="28"/>
      <c r="H23" s="28"/>
      <c r="I23" s="28"/>
      <c r="J23" s="28"/>
      <c r="K23" s="28"/>
    </row>
    <row r="24" spans="1:11" x14ac:dyDescent="0.3">
      <c r="A24" s="41"/>
      <c r="B24" s="28"/>
      <c r="C24" s="28"/>
      <c r="D24" s="28"/>
      <c r="E24" s="28"/>
      <c r="F24" s="47"/>
      <c r="G24" s="47"/>
      <c r="H24" s="47"/>
      <c r="I24" s="47"/>
      <c r="J24" s="47"/>
      <c r="K24" s="47"/>
    </row>
    <row r="25" spans="1:11" hidden="1" x14ac:dyDescent="0.3">
      <c r="A25" s="14" t="s">
        <v>74</v>
      </c>
      <c r="B25" s="15"/>
      <c r="C25" s="15"/>
      <c r="D25" s="15"/>
      <c r="E25" s="15"/>
      <c r="F25" s="15"/>
      <c r="G25" s="47"/>
      <c r="H25" s="47"/>
      <c r="I25" s="47"/>
      <c r="J25" s="47"/>
      <c r="K25" s="47"/>
    </row>
    <row r="26" spans="1:11" ht="12.75" hidden="1" customHeight="1" x14ac:dyDescent="0.3">
      <c r="A26" s="13" t="s">
        <v>80</v>
      </c>
      <c r="B26" s="5"/>
      <c r="C26" s="5"/>
      <c r="D26" s="13"/>
      <c r="E26" s="13"/>
      <c r="F26" s="13"/>
      <c r="G26" s="47"/>
      <c r="H26" s="47"/>
      <c r="I26" s="47"/>
      <c r="J26" s="47"/>
      <c r="K26" s="47"/>
    </row>
    <row r="27" spans="1:11" hidden="1" x14ac:dyDescent="0.3">
      <c r="A27" s="12" t="s">
        <v>30</v>
      </c>
      <c r="B27" s="12"/>
      <c r="C27" s="12"/>
      <c r="D27" s="12"/>
      <c r="E27" s="12"/>
      <c r="F27" s="12"/>
      <c r="G27" s="47"/>
      <c r="H27" s="47"/>
      <c r="I27" s="47"/>
      <c r="J27" s="47"/>
      <c r="K27" s="47"/>
    </row>
    <row r="28" spans="1:11" hidden="1" x14ac:dyDescent="0.3">
      <c r="A28" s="12" t="s">
        <v>7</v>
      </c>
      <c r="B28" s="12"/>
      <c r="C28" s="12"/>
      <c r="D28" s="12"/>
      <c r="E28" s="12"/>
      <c r="F28" s="12"/>
      <c r="G28" s="47"/>
      <c r="H28" s="47"/>
      <c r="I28" s="47"/>
      <c r="J28" s="47"/>
      <c r="K28" s="47"/>
    </row>
    <row r="29" spans="1:11" hidden="1" x14ac:dyDescent="0.3">
      <c r="A29" s="13" t="s">
        <v>63</v>
      </c>
      <c r="B29" s="13"/>
      <c r="C29" s="13"/>
      <c r="D29" s="13"/>
      <c r="E29" s="13"/>
      <c r="F29" s="13"/>
      <c r="G29" s="47"/>
      <c r="H29" s="47"/>
      <c r="I29" s="47"/>
      <c r="J29" s="47"/>
      <c r="K29" s="47"/>
    </row>
    <row r="30" spans="1:11" hidden="1" x14ac:dyDescent="0.3">
      <c r="A30" s="13" t="s">
        <v>64</v>
      </c>
      <c r="B30" s="13"/>
      <c r="C30" s="13"/>
      <c r="D30" s="13"/>
      <c r="E30" s="13"/>
      <c r="F30" s="13"/>
      <c r="G30" s="47"/>
      <c r="H30" s="47"/>
      <c r="I30" s="47"/>
      <c r="J30" s="47"/>
      <c r="K30" s="47"/>
    </row>
    <row r="31" spans="1:11" hidden="1" x14ac:dyDescent="0.3">
      <c r="A31" s="12" t="s">
        <v>55</v>
      </c>
      <c r="B31" s="12"/>
      <c r="C31" s="12"/>
      <c r="D31" s="12"/>
      <c r="E31" s="12"/>
      <c r="F31" s="12"/>
      <c r="G31" s="47"/>
      <c r="H31" s="47"/>
      <c r="I31" s="47"/>
      <c r="J31" s="47"/>
      <c r="K31" s="47"/>
    </row>
    <row r="32" spans="1:11" hidden="1" x14ac:dyDescent="0.3">
      <c r="A32" s="12" t="s">
        <v>56</v>
      </c>
      <c r="B32" s="12"/>
      <c r="C32" s="12"/>
      <c r="D32" s="12"/>
      <c r="E32" s="12"/>
      <c r="F32" s="12"/>
      <c r="G32" s="47"/>
      <c r="H32" s="47"/>
      <c r="I32" s="47"/>
      <c r="J32" s="47"/>
      <c r="K32" s="47"/>
    </row>
    <row r="33" spans="1:11" hidden="1" x14ac:dyDescent="0.3">
      <c r="A33" s="12" t="s">
        <v>54</v>
      </c>
      <c r="B33" s="12"/>
      <c r="C33" s="12"/>
      <c r="D33" s="12"/>
      <c r="E33" s="12"/>
      <c r="F33" s="12"/>
      <c r="G33" s="47"/>
      <c r="H33" s="47"/>
      <c r="I33" s="47"/>
      <c r="J33" s="47"/>
      <c r="K33" s="47"/>
    </row>
    <row r="34" spans="1:11" hidden="1" x14ac:dyDescent="0.3">
      <c r="A34" s="13" t="s">
        <v>32</v>
      </c>
      <c r="B34" s="13"/>
      <c r="C34" s="13"/>
      <c r="D34" s="13"/>
      <c r="E34" s="13"/>
      <c r="F34" s="13"/>
      <c r="G34" s="47"/>
      <c r="H34" s="47"/>
      <c r="I34" s="47"/>
      <c r="J34" s="47"/>
      <c r="K34" s="47"/>
    </row>
    <row r="35" spans="1:11" hidden="1" x14ac:dyDescent="0.3">
      <c r="A35" s="13" t="s">
        <v>34</v>
      </c>
      <c r="B35" s="13"/>
      <c r="C35" s="13"/>
      <c r="D35" s="13"/>
      <c r="E35" s="13"/>
      <c r="F35" s="13"/>
      <c r="G35" s="47"/>
      <c r="H35" s="47"/>
      <c r="I35" s="47"/>
      <c r="J35" s="47"/>
      <c r="K35" s="47"/>
    </row>
    <row r="36" spans="1:11" hidden="1" x14ac:dyDescent="0.3">
      <c r="A36" s="80" t="s">
        <v>46</v>
      </c>
      <c r="B36" s="79"/>
      <c r="C36" s="79"/>
      <c r="D36" s="79"/>
      <c r="E36" s="79"/>
      <c r="F36" s="79"/>
      <c r="G36" s="47"/>
      <c r="H36" s="47"/>
      <c r="I36" s="47"/>
      <c r="J36" s="47"/>
      <c r="K36" s="47"/>
    </row>
    <row r="37" spans="1:11" hidden="1" x14ac:dyDescent="0.3">
      <c r="A37" s="80" t="s">
        <v>29</v>
      </c>
      <c r="B37" s="79"/>
      <c r="C37" s="79"/>
      <c r="D37" s="79"/>
      <c r="E37" s="79"/>
      <c r="F37" s="79"/>
      <c r="G37" s="47"/>
      <c r="H37" s="47"/>
      <c r="I37" s="47"/>
      <c r="J37" s="47"/>
      <c r="K37" s="47"/>
    </row>
    <row r="38" spans="1:11" hidden="1" x14ac:dyDescent="0.3">
      <c r="A38" s="62" t="s">
        <v>16</v>
      </c>
      <c r="B38" s="4"/>
      <c r="C38" s="4"/>
      <c r="D38" s="4"/>
      <c r="E38" s="4"/>
      <c r="F38" s="4"/>
      <c r="G38" s="47"/>
      <c r="H38" s="47"/>
      <c r="I38" s="47"/>
      <c r="J38" s="47"/>
      <c r="K38" s="47"/>
    </row>
    <row r="39" spans="1:11" hidden="1" x14ac:dyDescent="0.3">
      <c r="A39" s="63" t="s">
        <v>17</v>
      </c>
      <c r="B39" s="4"/>
      <c r="C39" s="4"/>
      <c r="D39" s="4"/>
      <c r="E39" s="4"/>
      <c r="F39" s="4"/>
      <c r="G39" s="47"/>
      <c r="H39" s="47"/>
      <c r="I39" s="47"/>
      <c r="J39" s="47"/>
      <c r="K39" s="47"/>
    </row>
    <row r="40" spans="1:11" hidden="1" x14ac:dyDescent="0.3">
      <c r="A40" s="63" t="s">
        <v>19</v>
      </c>
      <c r="B40" s="4"/>
      <c r="C40" s="4"/>
      <c r="D40" s="4"/>
      <c r="E40" s="4"/>
      <c r="F40" s="4"/>
      <c r="G40" s="47"/>
      <c r="H40" s="47"/>
      <c r="I40" s="47"/>
      <c r="J40" s="47"/>
      <c r="K40" s="47"/>
    </row>
    <row r="41" spans="1:11" hidden="1" x14ac:dyDescent="0.3">
      <c r="A41" s="63" t="s">
        <v>18</v>
      </c>
      <c r="B41" s="4"/>
      <c r="C41" s="4"/>
      <c r="D41" s="4"/>
      <c r="E41" s="4"/>
      <c r="F41" s="4"/>
      <c r="G41" s="47"/>
      <c r="H41" s="47"/>
      <c r="I41" s="47"/>
      <c r="J41" s="47"/>
      <c r="K41" s="47"/>
    </row>
    <row r="42" spans="1:11" hidden="1" x14ac:dyDescent="0.3">
      <c r="A42" s="63" t="s">
        <v>20</v>
      </c>
      <c r="B42" s="4"/>
      <c r="C42" s="4"/>
      <c r="D42" s="4"/>
      <c r="E42" s="4"/>
      <c r="F42" s="4"/>
      <c r="G42" s="47"/>
      <c r="H42" s="47"/>
      <c r="I42" s="47"/>
      <c r="J42" s="47"/>
      <c r="K42" s="47"/>
    </row>
    <row r="43" spans="1:11" hidden="1" x14ac:dyDescent="0.3">
      <c r="A43" s="63" t="s">
        <v>21</v>
      </c>
      <c r="B43" s="4"/>
      <c r="C43" s="4"/>
      <c r="D43" s="4"/>
      <c r="E43" s="4"/>
      <c r="F43" s="4"/>
      <c r="G43" s="47"/>
      <c r="H43" s="47"/>
      <c r="I43" s="47"/>
      <c r="J43" s="47"/>
      <c r="K43" s="47"/>
    </row>
    <row r="44" spans="1:11" hidden="1" x14ac:dyDescent="0.3">
      <c r="A44" s="81" t="s">
        <v>15</v>
      </c>
      <c r="B44" s="79"/>
      <c r="C44" s="79"/>
      <c r="D44" s="79"/>
      <c r="E44" s="79"/>
      <c r="F44" s="79"/>
      <c r="G44" s="47"/>
      <c r="H44" s="47"/>
      <c r="I44" s="47"/>
      <c r="J44" s="47"/>
      <c r="K44" s="47"/>
    </row>
    <row r="45" spans="1:11" hidden="1" x14ac:dyDescent="0.3">
      <c r="A45" s="79" t="s">
        <v>13</v>
      </c>
      <c r="B45" s="79"/>
      <c r="C45" s="79"/>
      <c r="D45" s="79"/>
      <c r="E45" s="79"/>
      <c r="F45" s="79"/>
      <c r="G45" s="47"/>
      <c r="H45" s="47"/>
      <c r="I45" s="47"/>
      <c r="J45" s="47"/>
      <c r="K45" s="47"/>
    </row>
    <row r="46" spans="1:11" hidden="1" x14ac:dyDescent="0.3">
      <c r="A46" s="64">
        <v>-20000</v>
      </c>
      <c r="B46" s="4"/>
      <c r="C46" s="4"/>
      <c r="D46" s="4"/>
      <c r="E46" s="4"/>
      <c r="F46" s="4"/>
      <c r="G46" s="47"/>
      <c r="H46" s="47"/>
      <c r="I46" s="47"/>
      <c r="J46" s="47"/>
      <c r="K46" s="47"/>
    </row>
    <row r="47" spans="1:11" hidden="1" x14ac:dyDescent="0.3">
      <c r="A47" s="110" t="s">
        <v>71</v>
      </c>
      <c r="B47" s="79"/>
      <c r="C47" s="79"/>
      <c r="D47" s="79"/>
      <c r="E47" s="79"/>
      <c r="F47" s="79"/>
      <c r="G47" s="47"/>
      <c r="H47" s="47"/>
      <c r="I47" s="47"/>
      <c r="J47" s="47"/>
      <c r="K47" s="47"/>
    </row>
    <row r="48" spans="1:11" ht="24.9" hidden="1" x14ac:dyDescent="0.3">
      <c r="A48" s="110" t="s">
        <v>70</v>
      </c>
      <c r="B48" s="79"/>
      <c r="C48" s="79"/>
      <c r="D48" s="79"/>
      <c r="E48" s="79"/>
      <c r="F48" s="79"/>
      <c r="G48" s="47"/>
      <c r="H48" s="47"/>
      <c r="I48" s="47"/>
      <c r="J48" s="47"/>
      <c r="K48" s="47"/>
    </row>
    <row r="49" spans="1:11" ht="24.9" hidden="1" x14ac:dyDescent="0.3">
      <c r="A49" s="111" t="s">
        <v>72</v>
      </c>
      <c r="B49" s="4"/>
      <c r="C49" s="4"/>
      <c r="D49" s="4"/>
      <c r="E49" s="4"/>
      <c r="F49" s="4"/>
      <c r="G49" s="47"/>
      <c r="H49" s="47"/>
      <c r="I49" s="47"/>
      <c r="J49" s="47"/>
      <c r="K49" s="47"/>
    </row>
    <row r="50" spans="1:11" ht="24.9" hidden="1" x14ac:dyDescent="0.3">
      <c r="A50" s="111" t="s">
        <v>61</v>
      </c>
      <c r="B50" s="4"/>
      <c r="C50" s="4"/>
      <c r="D50" s="4"/>
      <c r="E50" s="4"/>
      <c r="F50" s="4"/>
      <c r="G50" s="47"/>
      <c r="H50" s="47"/>
      <c r="I50" s="47"/>
      <c r="J50" s="47"/>
      <c r="K50" s="47"/>
    </row>
    <row r="51" spans="1:11" ht="37.299999999999997" hidden="1" x14ac:dyDescent="0.3">
      <c r="A51" s="111" t="s">
        <v>62</v>
      </c>
      <c r="B51" s="101"/>
      <c r="C51" s="101"/>
      <c r="D51" s="109"/>
      <c r="E51" s="65"/>
      <c r="F51" s="65"/>
      <c r="G51" s="47"/>
      <c r="H51" s="47"/>
      <c r="I51" s="47"/>
      <c r="J51" s="47"/>
      <c r="K51" s="47"/>
    </row>
    <row r="52" spans="1:11" hidden="1" x14ac:dyDescent="0.3">
      <c r="A52" s="106" t="s">
        <v>65</v>
      </c>
      <c r="B52" s="107"/>
      <c r="C52" s="107"/>
      <c r="D52" s="100"/>
      <c r="E52" s="66"/>
      <c r="F52" s="66" t="b">
        <v>1</v>
      </c>
      <c r="G52" s="47"/>
      <c r="H52" s="47"/>
      <c r="I52" s="47"/>
      <c r="J52" s="47"/>
      <c r="K52" s="47"/>
    </row>
    <row r="53" spans="1:11" hidden="1" x14ac:dyDescent="0.3">
      <c r="A53" s="108" t="s">
        <v>73</v>
      </c>
      <c r="B53" s="106"/>
      <c r="C53" s="106"/>
      <c r="D53" s="106"/>
      <c r="E53" s="66"/>
      <c r="F53" s="66" t="b">
        <v>0</v>
      </c>
      <c r="G53" s="47"/>
      <c r="H53" s="47"/>
      <c r="I53" s="47"/>
      <c r="J53" s="47"/>
      <c r="K53" s="47"/>
    </row>
    <row r="54" spans="1:11" hidden="1" x14ac:dyDescent="0.3">
      <c r="A54" s="112"/>
      <c r="B54" s="102">
        <f>COUNT(Travel!B11:B11)</f>
        <v>1</v>
      </c>
      <c r="C54" s="102"/>
      <c r="D54" s="102">
        <f>COUNTIF(Travel!D11:D11,"*")</f>
        <v>1</v>
      </c>
      <c r="E54" s="103"/>
      <c r="F54" s="103" t="b">
        <f>MIN(B54,D54)=MAX(B54,D54)</f>
        <v>1</v>
      </c>
      <c r="G54" s="47"/>
      <c r="H54" s="47"/>
      <c r="I54" s="47"/>
      <c r="J54" s="47"/>
      <c r="K54" s="47"/>
    </row>
    <row r="55" spans="1:11" hidden="1" x14ac:dyDescent="0.3">
      <c r="A55" s="112" t="s">
        <v>60</v>
      </c>
      <c r="B55" s="102">
        <f>COUNT(Travel!B16:B25)</f>
        <v>9</v>
      </c>
      <c r="C55" s="102"/>
      <c r="D55" s="102">
        <f>COUNTIF(Travel!D16:D25,"*")</f>
        <v>9</v>
      </c>
      <c r="E55" s="103"/>
      <c r="F55" s="103" t="b">
        <f>MIN(B55,D55)=MAX(B55,D55)</f>
        <v>1</v>
      </c>
    </row>
    <row r="56" spans="1:11" hidden="1" x14ac:dyDescent="0.3">
      <c r="A56" s="113"/>
      <c r="B56" s="102">
        <f>COUNT(Travel!B81:B108)</f>
        <v>27</v>
      </c>
      <c r="C56" s="102"/>
      <c r="D56" s="102">
        <f>COUNTIF(Travel!D81:D108,"*")</f>
        <v>27</v>
      </c>
      <c r="E56" s="103"/>
      <c r="F56" s="103" t="b">
        <f>MIN(B56,D56)=MAX(B56,D56)</f>
        <v>1</v>
      </c>
    </row>
    <row r="57" spans="1:11" hidden="1" x14ac:dyDescent="0.3">
      <c r="A57" s="114" t="s">
        <v>58</v>
      </c>
      <c r="B57" s="104">
        <f>COUNT(Hospitality!B10:B11)</f>
        <v>1</v>
      </c>
      <c r="C57" s="104"/>
      <c r="D57" s="104">
        <f>COUNTIF(Hospitality!D10:D11,"*")</f>
        <v>1</v>
      </c>
      <c r="E57" s="105"/>
      <c r="F57" s="105" t="b">
        <f>MIN(B57,D57)=MAX(B57,D57)</f>
        <v>1</v>
      </c>
    </row>
    <row r="58" spans="1:11" hidden="1" x14ac:dyDescent="0.3">
      <c r="A58" s="115" t="s">
        <v>59</v>
      </c>
      <c r="B58" s="103">
        <f>COUNT('All other expenses'!B10:B15)</f>
        <v>6</v>
      </c>
      <c r="C58" s="103"/>
      <c r="D58" s="103">
        <f>COUNTIF('All other expenses'!D10:D15,"*")</f>
        <v>6</v>
      </c>
      <c r="E58" s="103"/>
      <c r="F58" s="103" t="b">
        <f>MIN(B58,D58)=MAX(B58,D58)</f>
        <v>1</v>
      </c>
    </row>
    <row r="59" spans="1:11" hidden="1" x14ac:dyDescent="0.3">
      <c r="A59" s="114" t="s">
        <v>57</v>
      </c>
      <c r="B59" s="104">
        <f>COUNTIF('Gifts and benefits'!B10:B38,"*")</f>
        <v>28</v>
      </c>
      <c r="C59" s="104">
        <f>COUNTIF('Gifts and benefits'!C10:C38,"*")</f>
        <v>28</v>
      </c>
      <c r="D59" s="104"/>
      <c r="E59" s="104">
        <f>COUNTA('Gifts and benefits'!E10:E38)</f>
        <v>28</v>
      </c>
      <c r="F59" s="105" t="b">
        <f>MIN(B59,C59,E59)=MAX(B59,C59,E59)</f>
        <v>1</v>
      </c>
    </row>
    <row r="60" spans="1:11" x14ac:dyDescent="0.3"/>
    <row r="61" spans="1:11" hidden="1" x14ac:dyDescent="0.3"/>
    <row r="62" spans="1:11" hidden="1" x14ac:dyDescent="0.3"/>
    <row r="63" spans="1:11" hidden="1" x14ac:dyDescent="0.3"/>
    <row r="64" spans="1:11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</sheetData>
  <sheetProtection formatCells="0" insertRows="0" deleteRows="0"/>
  <mergeCells count="9">
    <mergeCell ref="A9:F9"/>
    <mergeCell ref="B7:F7"/>
    <mergeCell ref="B6:F6"/>
    <mergeCell ref="A1:F1"/>
    <mergeCell ref="B2:F2"/>
    <mergeCell ref="B3:F3"/>
    <mergeCell ref="B4:F4"/>
    <mergeCell ref="B5:F5"/>
    <mergeCell ref="B8:F8"/>
  </mergeCells>
  <dataValidations disablePrompts="1" xWindow="555" yWindow="610" count="6">
    <dataValidation type="list" allowBlank="1" showInputMessage="1" showErrorMessage="1" error="Use the drop down list (at the right of the cell)" prompt="This disclosure must be approved by the Chief Executive - use the drop down list (at right of cell) to indicate whether this has been completed" sqref="B7:F7" xr:uid="{00000000-0002-0000-0100-000000000000}">
      <formula1>$A$36:$A$37</formula1>
    </dataValidation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8:F8" xr:uid="{00000000-0002-0000-0100-000001000000}"/>
    <dataValidation allowBlank="1" showInputMessage="1" showErrorMessage="1" prompt="Headings on following tabs will pre populate with what you enter here" sqref="B2:F2" xr:uid="{00000000-0002-0000-0100-000002000000}"/>
    <dataValidation allowBlank="1" showInputMessage="1" showErrorMessage="1" prompt="Headings on following tabs will pre populate with what you enter here_x000a__x000a_Create a new workbook for a new Chief Executive" sqref="B3:F3" xr:uid="{00000000-0002-0000-0100-000003000000}"/>
    <dataValidation allowBlank="1" showInputMessage="1" showErrorMessage="1" prompt="Headings on following tabs will pre populate with what you enter here_x000a__x000a_Update if a shorter or different period is covered" sqref="B4:F5" xr:uid="{00000000-0002-0000-0100-000004000000}"/>
    <dataValidation allowBlank="1" showInputMessage="1" showErrorMessage="1" prompt="Totals should accurately sum the content of tables but this may be affected by input method - e.g. hidden or inappropriate data._x000a__x000a_Agencies must confirm the accuracy of their data and totals._x000a__x000a_This cell updates automatically as each worksheet is checked." sqref="B6:F6" xr:uid="{00000000-0002-0000-0100-000005000000}"/>
  </dataValidations>
  <printOptions gridLines="1"/>
  <pageMargins left="0.70866141732283472" right="0.70866141732283472" top="0.74803149606299213" bottom="0.74803149606299213" header="0.31496062992125984" footer="0.31496062992125984"/>
  <pageSetup paperSize="8" fitToHeight="5" orientation="landscape" r:id="rId1"/>
  <headerFooter alignWithMargins="0">
    <oddHeader>&amp;C&amp;"Calibri"&amp;14&amp;KFF8C00In-Confidence&amp;1#</oddHeader>
    <oddFooter>&amp;LCE Expense Disclosure Workbook 2018&amp;RWorksheet - Summary and sign-off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M230"/>
  <sheetViews>
    <sheetView zoomScale="55" zoomScaleNormal="55" workbookViewId="0">
      <selection activeCell="C119" sqref="C118:C119"/>
    </sheetView>
  </sheetViews>
  <sheetFormatPr defaultColWidth="0" defaultRowHeight="12.45" zeroHeight="1" x14ac:dyDescent="0.3"/>
  <cols>
    <col min="1" max="1" width="35.53515625" style="16" customWidth="1"/>
    <col min="2" max="2" width="14.3828125" style="16" customWidth="1"/>
    <col min="3" max="3" width="71.3828125" style="16" customWidth="1"/>
    <col min="4" max="4" width="50" style="16" customWidth="1"/>
    <col min="5" max="5" width="21.3828125" style="16" customWidth="1"/>
    <col min="6" max="6" width="18.84375" style="142" customWidth="1"/>
    <col min="7" max="9" width="9.15234375" style="16" hidden="1" customWidth="1"/>
    <col min="10" max="13" width="0" style="16" hidden="1" customWidth="1"/>
    <col min="14" max="16384" width="9.15234375" style="16" hidden="1"/>
  </cols>
  <sheetData>
    <row r="1" spans="1:6" ht="26.25" customHeight="1" x14ac:dyDescent="0.3">
      <c r="A1" s="151" t="s">
        <v>5</v>
      </c>
      <c r="B1" s="151"/>
      <c r="C1" s="151"/>
      <c r="D1" s="151"/>
      <c r="E1" s="151"/>
      <c r="F1" s="61"/>
    </row>
    <row r="2" spans="1:6" ht="21" customHeight="1" x14ac:dyDescent="0.3">
      <c r="A2" s="3" t="s">
        <v>2</v>
      </c>
      <c r="B2" s="154" t="s">
        <v>86</v>
      </c>
      <c r="C2" s="154"/>
      <c r="D2" s="154"/>
      <c r="E2" s="154"/>
      <c r="F2" s="61"/>
    </row>
    <row r="3" spans="1:6" ht="21" customHeight="1" x14ac:dyDescent="0.3">
      <c r="A3" s="3" t="s">
        <v>3</v>
      </c>
      <c r="B3" s="154" t="s">
        <v>87</v>
      </c>
      <c r="C3" s="154"/>
      <c r="D3" s="154"/>
      <c r="E3" s="154"/>
      <c r="F3" s="61"/>
    </row>
    <row r="4" spans="1:6" ht="21" customHeight="1" x14ac:dyDescent="0.3">
      <c r="A4" s="3" t="s">
        <v>36</v>
      </c>
      <c r="B4" s="154">
        <f>'Summary and sign-off'!B4:F4</f>
        <v>43647</v>
      </c>
      <c r="C4" s="154"/>
      <c r="D4" s="154"/>
      <c r="E4" s="154"/>
      <c r="F4" s="61"/>
    </row>
    <row r="5" spans="1:6" ht="21" customHeight="1" x14ac:dyDescent="0.3">
      <c r="A5" s="3" t="s">
        <v>37</v>
      </c>
      <c r="B5" s="154">
        <f>'Summary and sign-off'!B5:F5</f>
        <v>44012</v>
      </c>
      <c r="C5" s="154"/>
      <c r="D5" s="154"/>
      <c r="E5" s="154"/>
      <c r="F5" s="61"/>
    </row>
    <row r="6" spans="1:6" ht="21" customHeight="1" x14ac:dyDescent="0.3">
      <c r="A6" s="3" t="s">
        <v>8</v>
      </c>
      <c r="B6" s="149" t="s">
        <v>7</v>
      </c>
      <c r="C6" s="149"/>
      <c r="D6" s="149"/>
      <c r="E6" s="149"/>
      <c r="F6" s="61"/>
    </row>
    <row r="7" spans="1:6" ht="21" customHeight="1" x14ac:dyDescent="0.3">
      <c r="A7" s="3" t="s">
        <v>53</v>
      </c>
      <c r="B7" s="149" t="s">
        <v>64</v>
      </c>
      <c r="C7" s="149"/>
      <c r="D7" s="149"/>
      <c r="E7" s="149"/>
      <c r="F7" s="61"/>
    </row>
    <row r="8" spans="1:6" ht="36" customHeight="1" x14ac:dyDescent="0.3">
      <c r="A8" s="157" t="s">
        <v>4</v>
      </c>
      <c r="B8" s="158"/>
      <c r="C8" s="158"/>
      <c r="D8" s="158"/>
      <c r="E8" s="158"/>
      <c r="F8" s="26"/>
    </row>
    <row r="9" spans="1:6" ht="24.75" customHeight="1" x14ac:dyDescent="0.35">
      <c r="A9" s="156" t="s">
        <v>75</v>
      </c>
      <c r="B9" s="159"/>
      <c r="C9" s="156"/>
      <c r="D9" s="156"/>
      <c r="E9" s="156"/>
      <c r="F9" s="48"/>
    </row>
    <row r="10" spans="1:6" ht="27" customHeight="1" x14ac:dyDescent="0.3">
      <c r="A10" s="36" t="s">
        <v>249</v>
      </c>
      <c r="B10" s="36" t="s">
        <v>76</v>
      </c>
      <c r="C10" s="36" t="s">
        <v>255</v>
      </c>
      <c r="D10" s="36" t="s">
        <v>52</v>
      </c>
      <c r="E10" s="36" t="s">
        <v>35</v>
      </c>
      <c r="F10" s="138"/>
    </row>
    <row r="11" spans="1:6" s="67" customFormat="1" x14ac:dyDescent="0.3">
      <c r="A11" s="89">
        <v>43647</v>
      </c>
      <c r="B11" s="86">
        <v>0</v>
      </c>
      <c r="C11" s="87" t="s">
        <v>234</v>
      </c>
      <c r="D11" s="87" t="s">
        <v>234</v>
      </c>
      <c r="E11" s="88" t="s">
        <v>234</v>
      </c>
      <c r="F11" s="129"/>
    </row>
    <row r="12" spans="1:6" ht="19.5" customHeight="1" x14ac:dyDescent="0.3">
      <c r="A12" s="96" t="s">
        <v>78</v>
      </c>
      <c r="B12" s="97">
        <f>SUM(B11:B11)</f>
        <v>0</v>
      </c>
      <c r="C12" s="98" t="str">
        <f>IF(SUBTOTAL(3,B11:B11)=SUBTOTAL(103,B11:B11),'Summary and sign-off'!$A$47,'Summary and sign-off'!$A$48)</f>
        <v>Check - there are no hidden rows with data</v>
      </c>
      <c r="D12" s="155" t="str">
        <f>IF('Summary and sign-off'!F54='Summary and sign-off'!F53,'Summary and sign-off'!A50,'Summary and sign-off'!A49)</f>
        <v>Check - each entry provides sufficient information</v>
      </c>
      <c r="E12" s="155"/>
      <c r="F12" s="61"/>
    </row>
    <row r="13" spans="1:6" ht="10.5" customHeight="1" x14ac:dyDescent="0.3">
      <c r="A13" s="28"/>
      <c r="B13" s="23"/>
      <c r="C13" s="28"/>
      <c r="D13" s="28"/>
      <c r="E13" s="28"/>
      <c r="F13" s="27"/>
    </row>
    <row r="14" spans="1:6" ht="24.75" customHeight="1" x14ac:dyDescent="0.35">
      <c r="A14" s="156" t="s">
        <v>45</v>
      </c>
      <c r="B14" s="156"/>
      <c r="C14" s="156"/>
      <c r="D14" s="156"/>
      <c r="E14" s="156"/>
      <c r="F14" s="48"/>
    </row>
    <row r="15" spans="1:6" ht="27" customHeight="1" x14ac:dyDescent="0.3">
      <c r="A15" s="36" t="s">
        <v>249</v>
      </c>
      <c r="B15" s="36" t="s">
        <v>10</v>
      </c>
      <c r="C15" s="36" t="s">
        <v>251</v>
      </c>
      <c r="D15" s="36" t="s">
        <v>52</v>
      </c>
      <c r="E15" s="36" t="s">
        <v>35</v>
      </c>
      <c r="F15" s="138"/>
    </row>
    <row r="16" spans="1:6" s="135" customFormat="1" x14ac:dyDescent="0.3">
      <c r="A16" s="165">
        <v>43647</v>
      </c>
      <c r="B16" s="166">
        <v>537.47</v>
      </c>
      <c r="C16" s="167" t="s">
        <v>101</v>
      </c>
      <c r="D16" s="167" t="s">
        <v>157</v>
      </c>
      <c r="E16" s="168" t="s">
        <v>165</v>
      </c>
      <c r="F16" s="129"/>
    </row>
    <row r="17" spans="1:6" s="135" customFormat="1" x14ac:dyDescent="0.3">
      <c r="A17" s="165">
        <v>43647</v>
      </c>
      <c r="B17" s="166">
        <v>231.11</v>
      </c>
      <c r="C17" s="167" t="s">
        <v>101</v>
      </c>
      <c r="D17" s="167" t="s">
        <v>162</v>
      </c>
      <c r="E17" s="168" t="s">
        <v>165</v>
      </c>
      <c r="F17" s="129"/>
    </row>
    <row r="18" spans="1:6" s="135" customFormat="1" x14ac:dyDescent="0.3">
      <c r="A18" s="165">
        <v>43647</v>
      </c>
      <c r="B18" s="166">
        <v>48</v>
      </c>
      <c r="C18" s="167" t="s">
        <v>101</v>
      </c>
      <c r="D18" s="167" t="s">
        <v>164</v>
      </c>
      <c r="E18" s="168" t="s">
        <v>165</v>
      </c>
      <c r="F18" s="129"/>
    </row>
    <row r="19" spans="1:6" s="135" customFormat="1" hidden="1" x14ac:dyDescent="0.3">
      <c r="A19" s="165">
        <v>43650</v>
      </c>
      <c r="B19" s="166">
        <v>633.88</v>
      </c>
      <c r="C19" s="167" t="s">
        <v>98</v>
      </c>
      <c r="D19" s="167" t="s">
        <v>157</v>
      </c>
      <c r="E19" s="168" t="s">
        <v>165</v>
      </c>
      <c r="F19" s="129"/>
    </row>
    <row r="20" spans="1:6" s="135" customFormat="1" x14ac:dyDescent="0.3">
      <c r="A20" s="165">
        <v>43650</v>
      </c>
      <c r="B20" s="166">
        <v>170.35</v>
      </c>
      <c r="C20" s="167" t="s">
        <v>98</v>
      </c>
      <c r="D20" s="167" t="s">
        <v>162</v>
      </c>
      <c r="E20" s="168" t="s">
        <v>165</v>
      </c>
      <c r="F20" s="129"/>
    </row>
    <row r="21" spans="1:6" s="135" customFormat="1" x14ac:dyDescent="0.3">
      <c r="A21" s="165">
        <v>43650</v>
      </c>
      <c r="B21" s="166">
        <v>46.8</v>
      </c>
      <c r="C21" s="167" t="s">
        <v>98</v>
      </c>
      <c r="D21" s="167" t="s">
        <v>164</v>
      </c>
      <c r="E21" s="168" t="s">
        <v>165</v>
      </c>
      <c r="F21" s="129"/>
    </row>
    <row r="22" spans="1:6" s="135" customFormat="1" ht="24.9" x14ac:dyDescent="0.3">
      <c r="A22" s="165">
        <v>43676</v>
      </c>
      <c r="B22" s="166">
        <v>424.93</v>
      </c>
      <c r="C22" s="167" t="s">
        <v>241</v>
      </c>
      <c r="D22" s="167" t="s">
        <v>157</v>
      </c>
      <c r="E22" s="168" t="s">
        <v>238</v>
      </c>
      <c r="F22" s="129"/>
    </row>
    <row r="23" spans="1:6" s="135" customFormat="1" ht="49.75" x14ac:dyDescent="0.3">
      <c r="A23" s="165">
        <v>43693</v>
      </c>
      <c r="B23" s="166">
        <v>189.04</v>
      </c>
      <c r="C23" s="167" t="s">
        <v>125</v>
      </c>
      <c r="D23" s="167" t="s">
        <v>162</v>
      </c>
      <c r="E23" s="168" t="s">
        <v>163</v>
      </c>
      <c r="F23" s="129"/>
    </row>
    <row r="24" spans="1:6" s="135" customFormat="1" ht="49.75" x14ac:dyDescent="0.3">
      <c r="A24" s="165">
        <v>43693</v>
      </c>
      <c r="B24" s="166">
        <v>66.53</v>
      </c>
      <c r="C24" s="167" t="s">
        <v>125</v>
      </c>
      <c r="D24" s="167" t="s">
        <v>164</v>
      </c>
      <c r="E24" s="168" t="s">
        <v>163</v>
      </c>
      <c r="F24" s="129"/>
    </row>
    <row r="25" spans="1:6" s="135" customFormat="1" hidden="1" x14ac:dyDescent="0.3">
      <c r="A25" s="165"/>
      <c r="B25" s="166"/>
      <c r="C25" s="167"/>
      <c r="D25" s="167"/>
      <c r="E25" s="168"/>
      <c r="F25" s="129"/>
    </row>
    <row r="26" spans="1:6" s="135" customFormat="1" ht="37.299999999999997" x14ac:dyDescent="0.3">
      <c r="A26" s="169">
        <v>43699</v>
      </c>
      <c r="B26" s="166">
        <v>468.58</v>
      </c>
      <c r="C26" s="167" t="s">
        <v>242</v>
      </c>
      <c r="D26" s="167" t="s">
        <v>157</v>
      </c>
      <c r="E26" s="167" t="s">
        <v>161</v>
      </c>
      <c r="F26" s="129"/>
    </row>
    <row r="27" spans="1:6" s="135" customFormat="1" ht="37.299999999999997" x14ac:dyDescent="0.3">
      <c r="A27" s="169">
        <v>43699</v>
      </c>
      <c r="B27" s="166">
        <v>63.35</v>
      </c>
      <c r="C27" s="167" t="s">
        <v>242</v>
      </c>
      <c r="D27" s="167" t="s">
        <v>164</v>
      </c>
      <c r="E27" s="167" t="s">
        <v>161</v>
      </c>
      <c r="F27" s="129"/>
    </row>
    <row r="28" spans="1:6" s="135" customFormat="1" x14ac:dyDescent="0.3">
      <c r="A28" s="169">
        <v>43704</v>
      </c>
      <c r="B28" s="166">
        <v>424.93</v>
      </c>
      <c r="C28" s="167" t="s">
        <v>102</v>
      </c>
      <c r="D28" s="167" t="s">
        <v>157</v>
      </c>
      <c r="E28" s="167" t="s">
        <v>158</v>
      </c>
      <c r="F28" s="129"/>
    </row>
    <row r="29" spans="1:6" s="135" customFormat="1" ht="24.9" x14ac:dyDescent="0.3">
      <c r="A29" s="169">
        <v>43712</v>
      </c>
      <c r="B29" s="166">
        <v>431.82</v>
      </c>
      <c r="C29" s="167" t="s">
        <v>235</v>
      </c>
      <c r="D29" s="167" t="s">
        <v>157</v>
      </c>
      <c r="E29" s="167" t="s">
        <v>159</v>
      </c>
      <c r="F29" s="129"/>
    </row>
    <row r="30" spans="1:6" s="135" customFormat="1" ht="24.9" x14ac:dyDescent="0.3">
      <c r="A30" s="169">
        <v>43712</v>
      </c>
      <c r="B30" s="166">
        <v>210</v>
      </c>
      <c r="C30" s="167" t="s">
        <v>235</v>
      </c>
      <c r="D30" s="167" t="s">
        <v>162</v>
      </c>
      <c r="E30" s="167" t="s">
        <v>159</v>
      </c>
      <c r="F30" s="129"/>
    </row>
    <row r="31" spans="1:6" s="135" customFormat="1" ht="24.9" x14ac:dyDescent="0.3">
      <c r="A31" s="169">
        <v>43712</v>
      </c>
      <c r="B31" s="166">
        <v>60.52</v>
      </c>
      <c r="C31" s="167" t="s">
        <v>235</v>
      </c>
      <c r="D31" s="167" t="s">
        <v>164</v>
      </c>
      <c r="E31" s="167" t="s">
        <v>159</v>
      </c>
      <c r="F31" s="129"/>
    </row>
    <row r="32" spans="1:6" s="135" customFormat="1" x14ac:dyDescent="0.3">
      <c r="A32" s="169">
        <v>43731</v>
      </c>
      <c r="B32" s="166">
        <f>329.62+10+12.5-317.12</f>
        <v>35</v>
      </c>
      <c r="C32" s="167" t="s">
        <v>236</v>
      </c>
      <c r="D32" s="167" t="s">
        <v>227</v>
      </c>
      <c r="E32" s="167" t="s">
        <v>158</v>
      </c>
      <c r="F32" s="129"/>
    </row>
    <row r="33" spans="1:6" s="135" customFormat="1" x14ac:dyDescent="0.3">
      <c r="A33" s="169">
        <v>43753</v>
      </c>
      <c r="B33" s="166">
        <v>386.06</v>
      </c>
      <c r="C33" s="167" t="s">
        <v>152</v>
      </c>
      <c r="D33" s="167" t="s">
        <v>157</v>
      </c>
      <c r="E33" s="167" t="s">
        <v>165</v>
      </c>
      <c r="F33" s="129"/>
    </row>
    <row r="34" spans="1:6" s="135" customFormat="1" x14ac:dyDescent="0.3">
      <c r="A34" s="169">
        <v>43753</v>
      </c>
      <c r="B34" s="166">
        <v>350.3</v>
      </c>
      <c r="C34" s="167" t="s">
        <v>152</v>
      </c>
      <c r="D34" s="167" t="s">
        <v>162</v>
      </c>
      <c r="E34" s="167" t="s">
        <v>165</v>
      </c>
      <c r="F34" s="129"/>
    </row>
    <row r="35" spans="1:6" s="135" customFormat="1" x14ac:dyDescent="0.3">
      <c r="A35" s="169">
        <v>43753</v>
      </c>
      <c r="B35" s="166">
        <v>92.35</v>
      </c>
      <c r="C35" s="167" t="s">
        <v>152</v>
      </c>
      <c r="D35" s="167" t="s">
        <v>164</v>
      </c>
      <c r="E35" s="167" t="s">
        <v>165</v>
      </c>
      <c r="F35" s="129"/>
    </row>
    <row r="36" spans="1:6" s="135" customFormat="1" x14ac:dyDescent="0.3">
      <c r="A36" s="169">
        <v>43759</v>
      </c>
      <c r="B36" s="166">
        <v>310.39</v>
      </c>
      <c r="C36" s="167" t="s">
        <v>147</v>
      </c>
      <c r="D36" s="167" t="s">
        <v>157</v>
      </c>
      <c r="E36" s="167" t="s">
        <v>159</v>
      </c>
      <c r="F36" s="129"/>
    </row>
    <row r="37" spans="1:6" s="135" customFormat="1" x14ac:dyDescent="0.3">
      <c r="A37" s="169">
        <v>43759</v>
      </c>
      <c r="B37" s="166">
        <v>49.92</v>
      </c>
      <c r="C37" s="167" t="s">
        <v>147</v>
      </c>
      <c r="D37" s="167" t="s">
        <v>164</v>
      </c>
      <c r="E37" s="167" t="s">
        <v>159</v>
      </c>
      <c r="F37" s="129"/>
    </row>
    <row r="38" spans="1:6" s="135" customFormat="1" x14ac:dyDescent="0.3">
      <c r="A38" s="169">
        <v>43759</v>
      </c>
      <c r="B38" s="166">
        <v>0.5</v>
      </c>
      <c r="C38" s="167" t="s">
        <v>147</v>
      </c>
      <c r="D38" s="167" t="s">
        <v>227</v>
      </c>
      <c r="E38" s="167" t="s">
        <v>159</v>
      </c>
      <c r="F38" s="129"/>
    </row>
    <row r="39" spans="1:6" s="135" customFormat="1" x14ac:dyDescent="0.3">
      <c r="A39" s="170">
        <v>43777</v>
      </c>
      <c r="B39" s="171">
        <f>217.2-204.7</f>
        <v>12.5</v>
      </c>
      <c r="C39" s="172" t="s">
        <v>245</v>
      </c>
      <c r="D39" s="173" t="s">
        <v>227</v>
      </c>
      <c r="E39" s="173" t="s">
        <v>160</v>
      </c>
      <c r="F39" s="129"/>
    </row>
    <row r="40" spans="1:6" s="144" customFormat="1" x14ac:dyDescent="0.3">
      <c r="A40" s="169">
        <v>43777</v>
      </c>
      <c r="B40" s="166">
        <v>669.32</v>
      </c>
      <c r="C40" s="167" t="s">
        <v>153</v>
      </c>
      <c r="D40" s="167" t="s">
        <v>157</v>
      </c>
      <c r="E40" s="167" t="s">
        <v>165</v>
      </c>
      <c r="F40" s="145"/>
    </row>
    <row r="41" spans="1:6" s="144" customFormat="1" x14ac:dyDescent="0.3">
      <c r="A41" s="169">
        <v>43777</v>
      </c>
      <c r="B41" s="166">
        <v>190.1</v>
      </c>
      <c r="C41" s="167" t="s">
        <v>153</v>
      </c>
      <c r="D41" s="167" t="s">
        <v>162</v>
      </c>
      <c r="E41" s="167" t="s">
        <v>165</v>
      </c>
      <c r="F41" s="145"/>
    </row>
    <row r="42" spans="1:6" s="144" customFormat="1" x14ac:dyDescent="0.3">
      <c r="A42" s="169">
        <v>43777</v>
      </c>
      <c r="B42" s="166">
        <v>56.04</v>
      </c>
      <c r="C42" s="167" t="s">
        <v>153</v>
      </c>
      <c r="D42" s="167" t="s">
        <v>164</v>
      </c>
      <c r="E42" s="167" t="s">
        <v>165</v>
      </c>
      <c r="F42" s="145"/>
    </row>
    <row r="43" spans="1:6" s="137" customFormat="1" ht="24.9" x14ac:dyDescent="0.3">
      <c r="A43" s="169">
        <v>43791</v>
      </c>
      <c r="B43" s="166">
        <v>433.78</v>
      </c>
      <c r="C43" s="167" t="s">
        <v>237</v>
      </c>
      <c r="D43" s="167" t="s">
        <v>157</v>
      </c>
      <c r="E43" s="167" t="s">
        <v>238</v>
      </c>
      <c r="F43" s="140"/>
    </row>
    <row r="44" spans="1:6" s="137" customFormat="1" x14ac:dyDescent="0.3">
      <c r="A44" s="169">
        <v>43795</v>
      </c>
      <c r="B44" s="166">
        <v>461.93</v>
      </c>
      <c r="C44" s="167" t="s">
        <v>229</v>
      </c>
      <c r="D44" s="167" t="s">
        <v>157</v>
      </c>
      <c r="E44" s="167" t="s">
        <v>214</v>
      </c>
      <c r="F44" s="140"/>
    </row>
    <row r="45" spans="1:6" s="137" customFormat="1" x14ac:dyDescent="0.3">
      <c r="A45" s="169">
        <v>43795</v>
      </c>
      <c r="B45" s="166">
        <v>154.83000000000001</v>
      </c>
      <c r="C45" s="167" t="s">
        <v>229</v>
      </c>
      <c r="D45" s="167" t="s">
        <v>162</v>
      </c>
      <c r="E45" s="167" t="s">
        <v>214</v>
      </c>
      <c r="F45" s="140"/>
    </row>
    <row r="46" spans="1:6" s="137" customFormat="1" x14ac:dyDescent="0.3">
      <c r="A46" s="169">
        <v>43795</v>
      </c>
      <c r="B46" s="166">
        <v>70.459999999999994</v>
      </c>
      <c r="C46" s="167" t="s">
        <v>229</v>
      </c>
      <c r="D46" s="167" t="s">
        <v>164</v>
      </c>
      <c r="E46" s="167" t="s">
        <v>214</v>
      </c>
      <c r="F46" s="140"/>
    </row>
    <row r="47" spans="1:6" s="137" customFormat="1" x14ac:dyDescent="0.3">
      <c r="A47" s="169">
        <v>43799</v>
      </c>
      <c r="B47" s="166">
        <v>338.36</v>
      </c>
      <c r="C47" s="167" t="s">
        <v>230</v>
      </c>
      <c r="D47" s="167" t="s">
        <v>157</v>
      </c>
      <c r="E47" s="167" t="s">
        <v>161</v>
      </c>
      <c r="F47" s="140"/>
    </row>
    <row r="48" spans="1:6" s="137" customFormat="1" x14ac:dyDescent="0.3">
      <c r="A48" s="169">
        <v>43799</v>
      </c>
      <c r="B48" s="166">
        <v>65.25</v>
      </c>
      <c r="C48" s="167" t="s">
        <v>230</v>
      </c>
      <c r="D48" s="167" t="s">
        <v>164</v>
      </c>
      <c r="E48" s="167" t="s">
        <v>161</v>
      </c>
      <c r="F48" s="140"/>
    </row>
    <row r="49" spans="1:6" s="137" customFormat="1" x14ac:dyDescent="0.3">
      <c r="A49" s="169">
        <v>43799</v>
      </c>
      <c r="B49" s="166">
        <v>1</v>
      </c>
      <c r="C49" s="167" t="s">
        <v>230</v>
      </c>
      <c r="D49" s="167" t="s">
        <v>224</v>
      </c>
      <c r="E49" s="167" t="s">
        <v>161</v>
      </c>
      <c r="F49" s="140"/>
    </row>
    <row r="50" spans="1:6" s="137" customFormat="1" x14ac:dyDescent="0.3">
      <c r="A50" s="169">
        <v>43812</v>
      </c>
      <c r="B50" s="166">
        <v>455.77</v>
      </c>
      <c r="C50" s="167" t="s">
        <v>231</v>
      </c>
      <c r="D50" s="167" t="s">
        <v>157</v>
      </c>
      <c r="E50" s="167" t="s">
        <v>165</v>
      </c>
      <c r="F50" s="140"/>
    </row>
    <row r="51" spans="1:6" s="137" customFormat="1" x14ac:dyDescent="0.3">
      <c r="A51" s="169">
        <v>43812</v>
      </c>
      <c r="B51" s="166">
        <v>60.49</v>
      </c>
      <c r="C51" s="167" t="s">
        <v>231</v>
      </c>
      <c r="D51" s="167" t="s">
        <v>164</v>
      </c>
      <c r="E51" s="167" t="s">
        <v>165</v>
      </c>
      <c r="F51" s="140"/>
    </row>
    <row r="52" spans="1:6" s="137" customFormat="1" x14ac:dyDescent="0.3">
      <c r="A52" s="169">
        <v>43812</v>
      </c>
      <c r="B52" s="166">
        <v>1</v>
      </c>
      <c r="C52" s="167" t="s">
        <v>231</v>
      </c>
      <c r="D52" s="167" t="s">
        <v>224</v>
      </c>
      <c r="E52" s="167" t="s">
        <v>165</v>
      </c>
      <c r="F52" s="140"/>
    </row>
    <row r="53" spans="1:6" s="137" customFormat="1" x14ac:dyDescent="0.3">
      <c r="A53" s="169">
        <v>43861</v>
      </c>
      <c r="B53" s="166">
        <v>318.02999999999997</v>
      </c>
      <c r="C53" s="167" t="s">
        <v>217</v>
      </c>
      <c r="D53" s="167" t="s">
        <v>157</v>
      </c>
      <c r="E53" s="167" t="s">
        <v>165</v>
      </c>
      <c r="F53" s="140"/>
    </row>
    <row r="54" spans="1:6" s="137" customFormat="1" x14ac:dyDescent="0.3">
      <c r="A54" s="169">
        <v>43861</v>
      </c>
      <c r="B54" s="166">
        <v>66.13</v>
      </c>
      <c r="C54" s="167" t="s">
        <v>217</v>
      </c>
      <c r="D54" s="167" t="s">
        <v>164</v>
      </c>
      <c r="E54" s="167" t="s">
        <v>165</v>
      </c>
      <c r="F54" s="140"/>
    </row>
    <row r="55" spans="1:6" s="137" customFormat="1" x14ac:dyDescent="0.3">
      <c r="A55" s="169">
        <v>43861</v>
      </c>
      <c r="B55" s="166">
        <v>1</v>
      </c>
      <c r="C55" s="167" t="s">
        <v>217</v>
      </c>
      <c r="D55" s="167" t="s">
        <v>224</v>
      </c>
      <c r="E55" s="167" t="s">
        <v>165</v>
      </c>
      <c r="F55" s="140"/>
    </row>
    <row r="56" spans="1:6" s="137" customFormat="1" x14ac:dyDescent="0.3">
      <c r="A56" s="169">
        <v>43865</v>
      </c>
      <c r="B56" s="166">
        <v>760.25</v>
      </c>
      <c r="C56" s="167" t="s">
        <v>233</v>
      </c>
      <c r="D56" s="167" t="s">
        <v>157</v>
      </c>
      <c r="E56" s="167" t="s">
        <v>218</v>
      </c>
      <c r="F56" s="140"/>
    </row>
    <row r="57" spans="1:6" s="137" customFormat="1" x14ac:dyDescent="0.3">
      <c r="A57" s="169">
        <v>43865</v>
      </c>
      <c r="B57" s="166">
        <v>757.33</v>
      </c>
      <c r="C57" s="167" t="s">
        <v>233</v>
      </c>
      <c r="D57" s="167" t="s">
        <v>162</v>
      </c>
      <c r="E57" s="167" t="s">
        <v>218</v>
      </c>
      <c r="F57" s="140"/>
    </row>
    <row r="58" spans="1:6" s="137" customFormat="1" x14ac:dyDescent="0.3">
      <c r="A58" s="169">
        <v>43865</v>
      </c>
      <c r="B58" s="166">
        <v>250.23</v>
      </c>
      <c r="C58" s="167" t="s">
        <v>233</v>
      </c>
      <c r="D58" s="167" t="s">
        <v>164</v>
      </c>
      <c r="E58" s="167" t="s">
        <v>218</v>
      </c>
      <c r="F58" s="140"/>
    </row>
    <row r="59" spans="1:6" s="137" customFormat="1" x14ac:dyDescent="0.3">
      <c r="A59" s="169">
        <v>43878</v>
      </c>
      <c r="B59" s="166">
        <v>591.9</v>
      </c>
      <c r="C59" s="174" t="s">
        <v>222</v>
      </c>
      <c r="D59" s="167" t="s">
        <v>157</v>
      </c>
      <c r="E59" s="167" t="s">
        <v>161</v>
      </c>
      <c r="F59" s="140"/>
    </row>
    <row r="60" spans="1:6" s="137" customFormat="1" x14ac:dyDescent="0.3">
      <c r="A60" s="169">
        <v>43878</v>
      </c>
      <c r="B60" s="166">
        <f>71.69+6.09</f>
        <v>77.78</v>
      </c>
      <c r="C60" s="174" t="s">
        <v>222</v>
      </c>
      <c r="D60" s="167" t="s">
        <v>164</v>
      </c>
      <c r="E60" s="167" t="s">
        <v>161</v>
      </c>
      <c r="F60" s="140"/>
    </row>
    <row r="61" spans="1:6" s="137" customFormat="1" x14ac:dyDescent="0.3">
      <c r="A61" s="169">
        <v>43878</v>
      </c>
      <c r="B61" s="166">
        <f>1.5+5.5</f>
        <v>7</v>
      </c>
      <c r="C61" s="174" t="s">
        <v>222</v>
      </c>
      <c r="D61" s="167" t="s">
        <v>224</v>
      </c>
      <c r="E61" s="167" t="s">
        <v>161</v>
      </c>
      <c r="F61" s="140"/>
    </row>
    <row r="62" spans="1:6" s="137" customFormat="1" ht="24.9" x14ac:dyDescent="0.3">
      <c r="A62" s="169">
        <v>43882</v>
      </c>
      <c r="B62" s="166">
        <v>481.56</v>
      </c>
      <c r="C62" s="167" t="s">
        <v>220</v>
      </c>
      <c r="D62" s="167" t="s">
        <v>157</v>
      </c>
      <c r="E62" s="167" t="s">
        <v>221</v>
      </c>
      <c r="F62" s="140"/>
    </row>
    <row r="63" spans="1:6" s="137" customFormat="1" ht="24.9" x14ac:dyDescent="0.3">
      <c r="A63" s="169">
        <v>43887</v>
      </c>
      <c r="B63" s="166">
        <v>314.8</v>
      </c>
      <c r="C63" s="167" t="s">
        <v>232</v>
      </c>
      <c r="D63" s="167" t="s">
        <v>157</v>
      </c>
      <c r="E63" s="167" t="s">
        <v>160</v>
      </c>
      <c r="F63" s="140"/>
    </row>
    <row r="64" spans="1:6" s="137" customFormat="1" ht="24.9" x14ac:dyDescent="0.3">
      <c r="A64" s="169">
        <v>43887</v>
      </c>
      <c r="B64" s="166">
        <v>53</v>
      </c>
      <c r="C64" s="167" t="s">
        <v>232</v>
      </c>
      <c r="D64" s="167" t="s">
        <v>164</v>
      </c>
      <c r="E64" s="167" t="s">
        <v>160</v>
      </c>
      <c r="F64" s="140"/>
    </row>
    <row r="65" spans="1:6" s="137" customFormat="1" ht="24.9" x14ac:dyDescent="0.3">
      <c r="A65" s="169">
        <v>43887</v>
      </c>
      <c r="B65" s="166">
        <v>0.5</v>
      </c>
      <c r="C65" s="167" t="s">
        <v>232</v>
      </c>
      <c r="D65" s="167" t="s">
        <v>224</v>
      </c>
      <c r="E65" s="167" t="s">
        <v>160</v>
      </c>
      <c r="F65" s="140"/>
    </row>
    <row r="66" spans="1:6" s="143" customFormat="1" x14ac:dyDescent="0.3">
      <c r="A66" s="169">
        <v>43889</v>
      </c>
      <c r="B66" s="166">
        <v>1004.03</v>
      </c>
      <c r="C66" s="167" t="s">
        <v>229</v>
      </c>
      <c r="D66" s="167" t="s">
        <v>157</v>
      </c>
      <c r="E66" s="167" t="s">
        <v>218</v>
      </c>
      <c r="F66" s="139"/>
    </row>
    <row r="67" spans="1:6" s="143" customFormat="1" x14ac:dyDescent="0.3">
      <c r="A67" s="169">
        <v>43889</v>
      </c>
      <c r="B67" s="166">
        <v>160.54</v>
      </c>
      <c r="C67" s="167" t="s">
        <v>229</v>
      </c>
      <c r="D67" s="167" t="s">
        <v>162</v>
      </c>
      <c r="E67" s="167" t="s">
        <v>218</v>
      </c>
      <c r="F67" s="139"/>
    </row>
    <row r="68" spans="1:6" s="143" customFormat="1" x14ac:dyDescent="0.3">
      <c r="A68" s="169">
        <v>43889</v>
      </c>
      <c r="B68" s="166">
        <v>72.849999999999994</v>
      </c>
      <c r="C68" s="167" t="s">
        <v>229</v>
      </c>
      <c r="D68" s="167" t="s">
        <v>164</v>
      </c>
      <c r="E68" s="167" t="s">
        <v>218</v>
      </c>
      <c r="F68" s="139"/>
    </row>
    <row r="69" spans="1:6" s="143" customFormat="1" x14ac:dyDescent="0.3">
      <c r="A69" s="169">
        <v>43889</v>
      </c>
      <c r="B69" s="166">
        <v>41.8</v>
      </c>
      <c r="C69" s="167" t="s">
        <v>229</v>
      </c>
      <c r="D69" s="167" t="s">
        <v>164</v>
      </c>
      <c r="E69" s="167" t="s">
        <v>221</v>
      </c>
      <c r="F69" s="139"/>
    </row>
    <row r="70" spans="1:6" s="137" customFormat="1" x14ac:dyDescent="0.3">
      <c r="A70" s="169">
        <v>43902</v>
      </c>
      <c r="B70" s="166">
        <v>447.85</v>
      </c>
      <c r="C70" s="167" t="s">
        <v>223</v>
      </c>
      <c r="D70" s="167" t="s">
        <v>157</v>
      </c>
      <c r="E70" s="167" t="s">
        <v>238</v>
      </c>
      <c r="F70" s="140"/>
    </row>
    <row r="71" spans="1:6" s="137" customFormat="1" x14ac:dyDescent="0.3">
      <c r="A71" s="169">
        <v>43902</v>
      </c>
      <c r="B71" s="166">
        <v>47.92</v>
      </c>
      <c r="C71" s="167" t="s">
        <v>223</v>
      </c>
      <c r="D71" s="167" t="s">
        <v>164</v>
      </c>
      <c r="E71" s="167" t="s">
        <v>238</v>
      </c>
      <c r="F71" s="140"/>
    </row>
    <row r="72" spans="1:6" s="137" customFormat="1" x14ac:dyDescent="0.3">
      <c r="A72" s="169">
        <v>43902</v>
      </c>
      <c r="B72" s="166">
        <v>0.5</v>
      </c>
      <c r="C72" s="167" t="s">
        <v>223</v>
      </c>
      <c r="D72" s="167" t="s">
        <v>224</v>
      </c>
      <c r="E72" s="167" t="s">
        <v>238</v>
      </c>
      <c r="F72" s="140"/>
    </row>
    <row r="73" spans="1:6" s="137" customFormat="1" x14ac:dyDescent="0.3">
      <c r="A73" s="169">
        <v>43915</v>
      </c>
      <c r="B73" s="166">
        <f>417.51-411.66</f>
        <v>5.8499999999999659</v>
      </c>
      <c r="C73" s="167" t="s">
        <v>239</v>
      </c>
      <c r="D73" s="167" t="s">
        <v>224</v>
      </c>
      <c r="E73" s="167" t="s">
        <v>225</v>
      </c>
      <c r="F73" s="140"/>
    </row>
    <row r="74" spans="1:6" s="137" customFormat="1" x14ac:dyDescent="0.3">
      <c r="A74" s="169">
        <v>43920</v>
      </c>
      <c r="B74" s="166">
        <f>323.34+10-317.49</f>
        <v>15.849999999999966</v>
      </c>
      <c r="C74" s="167" t="s">
        <v>240</v>
      </c>
      <c r="D74" s="167" t="s">
        <v>224</v>
      </c>
      <c r="E74" s="167" t="s">
        <v>165</v>
      </c>
      <c r="F74" s="140"/>
    </row>
    <row r="75" spans="1:6" s="137" customFormat="1" x14ac:dyDescent="0.3">
      <c r="A75" s="169">
        <v>43998</v>
      </c>
      <c r="B75" s="166">
        <v>427.51</v>
      </c>
      <c r="C75" s="167" t="s">
        <v>228</v>
      </c>
      <c r="D75" s="167" t="s">
        <v>157</v>
      </c>
      <c r="E75" s="167" t="s">
        <v>225</v>
      </c>
      <c r="F75" s="140"/>
    </row>
    <row r="76" spans="1:6" s="137" customFormat="1" x14ac:dyDescent="0.3">
      <c r="A76" s="169">
        <v>43998</v>
      </c>
      <c r="B76" s="166">
        <v>1</v>
      </c>
      <c r="C76" s="167" t="s">
        <v>228</v>
      </c>
      <c r="D76" s="167" t="s">
        <v>224</v>
      </c>
      <c r="E76" s="167" t="s">
        <v>225</v>
      </c>
      <c r="F76" s="140"/>
    </row>
    <row r="77" spans="1:6" ht="19.5" customHeight="1" x14ac:dyDescent="0.3">
      <c r="A77" s="96" t="s">
        <v>79</v>
      </c>
      <c r="B77" s="175">
        <f>SUM(B16:B76)</f>
        <v>14107.87</v>
      </c>
      <c r="C77" s="98"/>
      <c r="D77" s="155"/>
      <c r="E77" s="155"/>
      <c r="F77" s="61"/>
    </row>
    <row r="78" spans="1:6" ht="10.5" customHeight="1" x14ac:dyDescent="0.3">
      <c r="A78" s="28"/>
      <c r="B78" s="23"/>
      <c r="C78" s="28"/>
      <c r="D78" s="28"/>
      <c r="E78" s="28"/>
      <c r="F78" s="27"/>
    </row>
    <row r="79" spans="1:6" ht="24.75" customHeight="1" x14ac:dyDescent="0.3">
      <c r="A79" s="156" t="s">
        <v>22</v>
      </c>
      <c r="B79" s="156"/>
      <c r="C79" s="156"/>
      <c r="D79" s="156"/>
      <c r="E79" s="156"/>
      <c r="F79" s="61"/>
    </row>
    <row r="80" spans="1:6" ht="27" customHeight="1" x14ac:dyDescent="0.3">
      <c r="A80" s="36" t="s">
        <v>249</v>
      </c>
      <c r="B80" s="36" t="s">
        <v>10</v>
      </c>
      <c r="C80" s="36" t="s">
        <v>250</v>
      </c>
      <c r="D80" s="36" t="s">
        <v>42</v>
      </c>
      <c r="E80" s="36" t="s">
        <v>35</v>
      </c>
      <c r="F80" s="60"/>
    </row>
    <row r="81" spans="1:6" s="137" customFormat="1" x14ac:dyDescent="0.3">
      <c r="A81" s="169">
        <v>43647</v>
      </c>
      <c r="B81" s="166">
        <v>33.909999999999997</v>
      </c>
      <c r="C81" s="167" t="s">
        <v>101</v>
      </c>
      <c r="D81" s="167" t="s">
        <v>99</v>
      </c>
      <c r="E81" s="167" t="s">
        <v>100</v>
      </c>
      <c r="F81" s="140"/>
    </row>
    <row r="82" spans="1:6" s="137" customFormat="1" x14ac:dyDescent="0.3">
      <c r="A82" s="169">
        <v>43650</v>
      </c>
      <c r="B82" s="166">
        <v>33.909999999999997</v>
      </c>
      <c r="C82" s="167" t="s">
        <v>98</v>
      </c>
      <c r="D82" s="167" t="s">
        <v>99</v>
      </c>
      <c r="E82" s="167" t="s">
        <v>100</v>
      </c>
      <c r="F82" s="140"/>
    </row>
    <row r="83" spans="1:6" s="137" customFormat="1" x14ac:dyDescent="0.3">
      <c r="A83" s="169">
        <v>43658</v>
      </c>
      <c r="B83" s="166">
        <v>29.3</v>
      </c>
      <c r="C83" s="167" t="s">
        <v>107</v>
      </c>
      <c r="D83" s="167" t="s">
        <v>108</v>
      </c>
      <c r="E83" s="167" t="s">
        <v>100</v>
      </c>
      <c r="F83" s="140"/>
    </row>
    <row r="84" spans="1:6" s="137" customFormat="1" x14ac:dyDescent="0.3">
      <c r="A84" s="169">
        <v>43658</v>
      </c>
      <c r="B84" s="166">
        <v>32.61</v>
      </c>
      <c r="C84" s="167" t="s">
        <v>107</v>
      </c>
      <c r="D84" s="167" t="s">
        <v>109</v>
      </c>
      <c r="E84" s="167" t="s">
        <v>100</v>
      </c>
      <c r="F84" s="140"/>
    </row>
    <row r="85" spans="1:6" s="137" customFormat="1" ht="24.9" x14ac:dyDescent="0.3">
      <c r="A85" s="169">
        <v>43676</v>
      </c>
      <c r="B85" s="166">
        <v>30.26</v>
      </c>
      <c r="C85" s="167" t="s">
        <v>241</v>
      </c>
      <c r="D85" s="167" t="s">
        <v>108</v>
      </c>
      <c r="E85" s="167" t="s">
        <v>100</v>
      </c>
      <c r="F85" s="140"/>
    </row>
    <row r="86" spans="1:6" s="137" customFormat="1" ht="24.9" x14ac:dyDescent="0.3">
      <c r="A86" s="169">
        <v>43676</v>
      </c>
      <c r="B86" s="166">
        <v>43.22</v>
      </c>
      <c r="C86" s="167" t="s">
        <v>241</v>
      </c>
      <c r="D86" s="167" t="s">
        <v>109</v>
      </c>
      <c r="E86" s="167" t="s">
        <v>100</v>
      </c>
      <c r="F86" s="140"/>
    </row>
    <row r="87" spans="1:6" s="137" customFormat="1" x14ac:dyDescent="0.3">
      <c r="A87" s="169">
        <v>43689</v>
      </c>
      <c r="B87" s="166">
        <v>11.91</v>
      </c>
      <c r="C87" s="167" t="s">
        <v>122</v>
      </c>
      <c r="D87" s="167" t="s">
        <v>123</v>
      </c>
      <c r="E87" s="167" t="s">
        <v>100</v>
      </c>
      <c r="F87" s="140"/>
    </row>
    <row r="88" spans="1:6" s="137" customFormat="1" x14ac:dyDescent="0.3">
      <c r="A88" s="169">
        <v>43689</v>
      </c>
      <c r="B88" s="166">
        <v>12.26</v>
      </c>
      <c r="C88" s="167" t="s">
        <v>122</v>
      </c>
      <c r="D88" s="167" t="s">
        <v>124</v>
      </c>
      <c r="E88" s="167" t="s">
        <v>100</v>
      </c>
      <c r="F88" s="140"/>
    </row>
    <row r="89" spans="1:6" s="137" customFormat="1" ht="49.75" x14ac:dyDescent="0.3">
      <c r="A89" s="169">
        <v>43693</v>
      </c>
      <c r="B89" s="166">
        <v>51.83</v>
      </c>
      <c r="C89" s="167" t="s">
        <v>125</v>
      </c>
      <c r="D89" s="167" t="s">
        <v>108</v>
      </c>
      <c r="E89" s="167" t="s">
        <v>100</v>
      </c>
      <c r="F89" s="140"/>
    </row>
    <row r="90" spans="1:6" s="137" customFormat="1" ht="49.75" x14ac:dyDescent="0.3">
      <c r="A90" s="169">
        <v>43693</v>
      </c>
      <c r="B90" s="166">
        <v>27.74</v>
      </c>
      <c r="C90" s="167" t="s">
        <v>125</v>
      </c>
      <c r="D90" s="167" t="s">
        <v>109</v>
      </c>
      <c r="E90" s="167" t="s">
        <v>100</v>
      </c>
      <c r="F90" s="140"/>
    </row>
    <row r="91" spans="1:6" s="137" customFormat="1" ht="37.299999999999997" x14ac:dyDescent="0.3">
      <c r="A91" s="169">
        <v>43699</v>
      </c>
      <c r="B91" s="166">
        <v>34.78</v>
      </c>
      <c r="C91" s="167" t="s">
        <v>242</v>
      </c>
      <c r="D91" s="167" t="s">
        <v>99</v>
      </c>
      <c r="E91" s="167" t="s">
        <v>100</v>
      </c>
      <c r="F91" s="140"/>
    </row>
    <row r="92" spans="1:6" s="137" customFormat="1" x14ac:dyDescent="0.3">
      <c r="A92" s="169">
        <v>43704</v>
      </c>
      <c r="B92" s="166">
        <v>33.04</v>
      </c>
      <c r="C92" s="167" t="s">
        <v>102</v>
      </c>
      <c r="D92" s="167" t="s">
        <v>99</v>
      </c>
      <c r="E92" s="167" t="s">
        <v>100</v>
      </c>
      <c r="F92" s="140"/>
    </row>
    <row r="93" spans="1:6" s="137" customFormat="1" ht="24.9" x14ac:dyDescent="0.3">
      <c r="A93" s="169">
        <v>43712</v>
      </c>
      <c r="B93" s="166">
        <v>34.78</v>
      </c>
      <c r="C93" s="167" t="s">
        <v>235</v>
      </c>
      <c r="D93" s="167" t="s">
        <v>99</v>
      </c>
      <c r="E93" s="167" t="s">
        <v>100</v>
      </c>
      <c r="F93" s="140"/>
    </row>
    <row r="94" spans="1:6" s="137" customFormat="1" x14ac:dyDescent="0.3">
      <c r="A94" s="169">
        <v>43753</v>
      </c>
      <c r="B94" s="166">
        <v>56.09</v>
      </c>
      <c r="C94" s="167" t="s">
        <v>152</v>
      </c>
      <c r="D94" s="167" t="s">
        <v>99</v>
      </c>
      <c r="E94" s="167" t="s">
        <v>100</v>
      </c>
      <c r="F94" s="141"/>
    </row>
    <row r="95" spans="1:6" s="137" customFormat="1" x14ac:dyDescent="0.3">
      <c r="A95" s="169">
        <v>43759</v>
      </c>
      <c r="B95" s="166">
        <v>33.909999999999997</v>
      </c>
      <c r="C95" s="167" t="s">
        <v>147</v>
      </c>
      <c r="D95" s="167" t="s">
        <v>169</v>
      </c>
      <c r="E95" s="167" t="s">
        <v>100</v>
      </c>
      <c r="F95" s="140"/>
    </row>
    <row r="96" spans="1:6" s="137" customFormat="1" x14ac:dyDescent="0.3">
      <c r="A96" s="169">
        <v>43775</v>
      </c>
      <c r="B96" s="166">
        <v>56.09</v>
      </c>
      <c r="C96" s="167" t="s">
        <v>153</v>
      </c>
      <c r="D96" s="167" t="s">
        <v>99</v>
      </c>
      <c r="E96" s="167" t="s">
        <v>100</v>
      </c>
      <c r="F96" s="140"/>
    </row>
    <row r="97" spans="1:6" s="67" customFormat="1" ht="24.9" x14ac:dyDescent="0.3">
      <c r="A97" s="176">
        <v>43791</v>
      </c>
      <c r="B97" s="177">
        <v>34.78</v>
      </c>
      <c r="C97" s="167" t="s">
        <v>237</v>
      </c>
      <c r="D97" s="178" t="s">
        <v>99</v>
      </c>
      <c r="E97" s="172" t="s">
        <v>100</v>
      </c>
      <c r="F97" s="129"/>
    </row>
    <row r="98" spans="1:6" s="137" customFormat="1" x14ac:dyDescent="0.3">
      <c r="A98" s="169">
        <v>43795</v>
      </c>
      <c r="B98" s="166">
        <v>57.04</v>
      </c>
      <c r="C98" s="167" t="s">
        <v>229</v>
      </c>
      <c r="D98" s="167" t="s">
        <v>99</v>
      </c>
      <c r="E98" s="167" t="s">
        <v>100</v>
      </c>
      <c r="F98" s="140"/>
    </row>
    <row r="99" spans="1:6" s="137" customFormat="1" x14ac:dyDescent="0.3">
      <c r="A99" s="169">
        <v>43799</v>
      </c>
      <c r="B99" s="166">
        <v>35.65</v>
      </c>
      <c r="C99" s="167" t="s">
        <v>230</v>
      </c>
      <c r="D99" s="167" t="s">
        <v>99</v>
      </c>
      <c r="E99" s="167" t="s">
        <v>100</v>
      </c>
      <c r="F99" s="140"/>
    </row>
    <row r="100" spans="1:6" s="137" customFormat="1" x14ac:dyDescent="0.3">
      <c r="A100" s="169">
        <v>43861</v>
      </c>
      <c r="B100" s="166">
        <v>35.65</v>
      </c>
      <c r="C100" s="167" t="s">
        <v>217</v>
      </c>
      <c r="D100" s="167" t="s">
        <v>99</v>
      </c>
      <c r="E100" s="167" t="s">
        <v>100</v>
      </c>
      <c r="F100" s="140"/>
    </row>
    <row r="101" spans="1:6" s="137" customFormat="1" x14ac:dyDescent="0.3">
      <c r="A101" s="169">
        <v>43865</v>
      </c>
      <c r="B101" s="166">
        <v>36</v>
      </c>
      <c r="C101" s="167" t="s">
        <v>233</v>
      </c>
      <c r="D101" s="167" t="s">
        <v>108</v>
      </c>
      <c r="E101" s="167" t="s">
        <v>100</v>
      </c>
      <c r="F101" s="140"/>
    </row>
    <row r="102" spans="1:6" s="137" customFormat="1" x14ac:dyDescent="0.3">
      <c r="A102" s="169">
        <v>43868</v>
      </c>
      <c r="B102" s="166">
        <v>47.04</v>
      </c>
      <c r="C102" s="167" t="s">
        <v>233</v>
      </c>
      <c r="D102" s="167" t="s">
        <v>109</v>
      </c>
      <c r="E102" s="167" t="s">
        <v>100</v>
      </c>
      <c r="F102" s="140"/>
    </row>
    <row r="103" spans="1:6" s="137" customFormat="1" x14ac:dyDescent="0.3">
      <c r="A103" s="169">
        <v>43878</v>
      </c>
      <c r="B103" s="166">
        <v>37.39</v>
      </c>
      <c r="C103" s="174" t="s">
        <v>222</v>
      </c>
      <c r="D103" s="167" t="s">
        <v>99</v>
      </c>
      <c r="E103" s="167" t="s">
        <v>100</v>
      </c>
      <c r="F103" s="140"/>
    </row>
    <row r="104" spans="1:6" s="137" customFormat="1" ht="24.9" x14ac:dyDescent="0.3">
      <c r="A104" s="169">
        <v>43882</v>
      </c>
      <c r="B104" s="166">
        <v>34.78</v>
      </c>
      <c r="C104" s="167" t="s">
        <v>220</v>
      </c>
      <c r="D104" s="167" t="s">
        <v>99</v>
      </c>
      <c r="E104" s="167" t="s">
        <v>100</v>
      </c>
      <c r="F104" s="140"/>
    </row>
    <row r="105" spans="1:6" s="136" customFormat="1" ht="24.9" x14ac:dyDescent="0.3">
      <c r="A105" s="176">
        <v>43887</v>
      </c>
      <c r="B105" s="177">
        <v>34.78</v>
      </c>
      <c r="C105" s="167" t="s">
        <v>232</v>
      </c>
      <c r="D105" s="172" t="s">
        <v>99</v>
      </c>
      <c r="E105" s="172" t="s">
        <v>100</v>
      </c>
      <c r="F105" s="139"/>
    </row>
    <row r="106" spans="1:6" s="136" customFormat="1" ht="24.9" x14ac:dyDescent="0.3">
      <c r="A106" s="165">
        <v>43889</v>
      </c>
      <c r="B106" s="166">
        <v>29.65</v>
      </c>
      <c r="C106" s="172" t="s">
        <v>219</v>
      </c>
      <c r="D106" s="167" t="s">
        <v>108</v>
      </c>
      <c r="E106" s="167" t="s">
        <v>100</v>
      </c>
      <c r="F106" s="139"/>
    </row>
    <row r="107" spans="1:6" s="67" customFormat="1" x14ac:dyDescent="0.3">
      <c r="A107" s="165">
        <v>43906</v>
      </c>
      <c r="B107" s="166">
        <v>12.91</v>
      </c>
      <c r="C107" s="167" t="s">
        <v>226</v>
      </c>
      <c r="D107" s="167" t="s">
        <v>252</v>
      </c>
      <c r="E107" s="167" t="s">
        <v>100</v>
      </c>
      <c r="F107" s="129"/>
    </row>
    <row r="108" spans="1:6" s="67" customFormat="1" hidden="1" x14ac:dyDescent="0.3">
      <c r="A108" s="165"/>
      <c r="B108" s="166"/>
      <c r="C108" s="167"/>
      <c r="D108" s="167"/>
      <c r="E108" s="168"/>
      <c r="F108" s="129"/>
    </row>
    <row r="109" spans="1:6" s="136" customFormat="1" x14ac:dyDescent="0.3">
      <c r="A109" s="176">
        <v>43915</v>
      </c>
      <c r="B109" s="177">
        <v>35.65</v>
      </c>
      <c r="C109" s="179" t="s">
        <v>243</v>
      </c>
      <c r="D109" s="172" t="s">
        <v>99</v>
      </c>
      <c r="E109" s="172" t="s">
        <v>100</v>
      </c>
      <c r="F109" s="139"/>
    </row>
    <row r="110" spans="1:6" s="137" customFormat="1" x14ac:dyDescent="0.3">
      <c r="A110" s="169">
        <v>43998</v>
      </c>
      <c r="B110" s="166">
        <v>35.65</v>
      </c>
      <c r="C110" s="167" t="s">
        <v>228</v>
      </c>
      <c r="D110" s="167" t="s">
        <v>99</v>
      </c>
      <c r="E110" s="167" t="s">
        <v>100</v>
      </c>
      <c r="F110" s="140"/>
    </row>
    <row r="111" spans="1:6" ht="19.5" customHeight="1" x14ac:dyDescent="0.3">
      <c r="A111" s="96" t="s">
        <v>77</v>
      </c>
      <c r="B111" s="97">
        <f>SUM(B81:B110)</f>
        <v>1022.6099999999998</v>
      </c>
      <c r="C111" s="98"/>
      <c r="D111" s="155"/>
      <c r="E111" s="155"/>
      <c r="F111" s="61"/>
    </row>
    <row r="112" spans="1:6" ht="10.5" customHeight="1" x14ac:dyDescent="0.3">
      <c r="A112" s="28"/>
      <c r="B112" s="73"/>
      <c r="C112" s="23"/>
      <c r="D112" s="28"/>
      <c r="E112" s="28"/>
      <c r="F112" s="27"/>
    </row>
    <row r="113" spans="1:6" ht="34.5" customHeight="1" x14ac:dyDescent="0.3">
      <c r="A113" s="49" t="s">
        <v>1</v>
      </c>
      <c r="B113" s="74">
        <f>B12+B77+B111</f>
        <v>15130.480000000001</v>
      </c>
      <c r="C113" s="50"/>
      <c r="D113" s="50"/>
      <c r="E113" s="50"/>
      <c r="F113" s="27"/>
    </row>
    <row r="114" spans="1:6" x14ac:dyDescent="0.3">
      <c r="A114" s="28"/>
      <c r="B114" s="23"/>
      <c r="C114" s="28"/>
      <c r="D114" s="28"/>
      <c r="E114" s="28"/>
      <c r="F114" s="27"/>
    </row>
    <row r="115" spans="1:6" x14ac:dyDescent="0.3">
      <c r="A115" s="51"/>
      <c r="B115" s="26"/>
      <c r="C115" s="27"/>
      <c r="D115" s="27"/>
      <c r="E115" s="27"/>
      <c r="F115" s="27"/>
    </row>
    <row r="116" spans="1:6" ht="12.65" customHeight="1" x14ac:dyDescent="0.3">
      <c r="A116" s="24"/>
      <c r="B116" s="52"/>
      <c r="C116" s="52"/>
      <c r="D116" s="33"/>
      <c r="E116" s="33"/>
      <c r="F116" s="27"/>
    </row>
    <row r="117" spans="1:6" ht="13" customHeight="1" x14ac:dyDescent="0.3">
      <c r="A117" s="32"/>
      <c r="B117" s="28"/>
      <c r="C117" s="33"/>
      <c r="D117" s="28"/>
      <c r="E117" s="33"/>
      <c r="F117" s="27"/>
    </row>
    <row r="118" spans="1:6" x14ac:dyDescent="0.3">
      <c r="A118" s="32"/>
      <c r="B118" s="33"/>
      <c r="C118" s="33"/>
      <c r="D118" s="33"/>
      <c r="E118" s="53"/>
      <c r="F118" s="61"/>
    </row>
    <row r="119" spans="1:6" x14ac:dyDescent="0.3">
      <c r="A119" s="24"/>
      <c r="B119" s="26"/>
      <c r="C119" s="27"/>
      <c r="D119" s="27"/>
      <c r="E119" s="27"/>
      <c r="F119" s="27"/>
    </row>
    <row r="120" spans="1:6" ht="13" customHeight="1" x14ac:dyDescent="0.3">
      <c r="A120" s="32"/>
      <c r="B120" s="28"/>
      <c r="C120" s="33"/>
      <c r="D120" s="28"/>
      <c r="E120" s="33"/>
      <c r="F120" s="27"/>
    </row>
    <row r="121" spans="1:6" x14ac:dyDescent="0.3">
      <c r="A121" s="32"/>
      <c r="B121" s="33"/>
      <c r="C121" s="33"/>
      <c r="D121" s="33"/>
      <c r="E121" s="53"/>
      <c r="F121" s="61"/>
    </row>
    <row r="122" spans="1:6" x14ac:dyDescent="0.3">
      <c r="A122" s="37"/>
      <c r="B122" s="37"/>
      <c r="C122" s="37"/>
      <c r="D122" s="37"/>
      <c r="E122" s="53"/>
      <c r="F122" s="61"/>
    </row>
    <row r="123" spans="1:6" x14ac:dyDescent="0.3">
      <c r="A123" s="41"/>
      <c r="B123" s="28"/>
      <c r="C123" s="28"/>
      <c r="D123" s="28"/>
      <c r="E123" s="47"/>
      <c r="F123" s="61"/>
    </row>
    <row r="124" spans="1:6" hidden="1" x14ac:dyDescent="0.3">
      <c r="A124" s="41"/>
      <c r="B124" s="28"/>
      <c r="C124" s="28"/>
      <c r="D124" s="28"/>
      <c r="E124" s="47"/>
      <c r="F124" s="61"/>
    </row>
    <row r="125" spans="1:6" hidden="1" x14ac:dyDescent="0.3"/>
    <row r="126" spans="1:6" hidden="1" x14ac:dyDescent="0.3"/>
    <row r="127" spans="1:6" hidden="1" x14ac:dyDescent="0.3"/>
    <row r="128" spans="1:6" hidden="1" x14ac:dyDescent="0.3"/>
    <row r="129" spans="1:6" ht="12.75" hidden="1" customHeight="1" x14ac:dyDescent="0.3"/>
    <row r="130" spans="1:6" hidden="1" x14ac:dyDescent="0.3"/>
    <row r="131" spans="1:6" hidden="1" x14ac:dyDescent="0.3"/>
    <row r="132" spans="1:6" hidden="1" x14ac:dyDescent="0.3">
      <c r="A132" s="54"/>
      <c r="B132" s="47"/>
      <c r="C132" s="47"/>
      <c r="D132" s="47"/>
      <c r="E132" s="47"/>
      <c r="F132" s="61"/>
    </row>
    <row r="133" spans="1:6" hidden="1" x14ac:dyDescent="0.3">
      <c r="A133" s="54"/>
      <c r="B133" s="47"/>
      <c r="C133" s="47"/>
      <c r="D133" s="47"/>
      <c r="E133" s="47"/>
      <c r="F133" s="61"/>
    </row>
    <row r="134" spans="1:6" hidden="1" x14ac:dyDescent="0.3">
      <c r="A134" s="54"/>
      <c r="B134" s="47"/>
      <c r="C134" s="47"/>
      <c r="D134" s="47"/>
      <c r="E134" s="47"/>
      <c r="F134" s="61"/>
    </row>
    <row r="135" spans="1:6" hidden="1" x14ac:dyDescent="0.3">
      <c r="A135" s="54"/>
      <c r="B135" s="47"/>
      <c r="C135" s="47"/>
      <c r="D135" s="47"/>
      <c r="E135" s="47"/>
      <c r="F135" s="61"/>
    </row>
    <row r="136" spans="1:6" hidden="1" x14ac:dyDescent="0.3">
      <c r="A136" s="54"/>
      <c r="B136" s="47"/>
      <c r="C136" s="47"/>
      <c r="D136" s="47"/>
      <c r="E136" s="47"/>
      <c r="F136" s="61"/>
    </row>
    <row r="137" spans="1:6" hidden="1" x14ac:dyDescent="0.3"/>
    <row r="138" spans="1:6" hidden="1" x14ac:dyDescent="0.3"/>
    <row r="139" spans="1:6" hidden="1" x14ac:dyDescent="0.3"/>
    <row r="140" spans="1:6" hidden="1" x14ac:dyDescent="0.3"/>
    <row r="141" spans="1:6" hidden="1" x14ac:dyDescent="0.3"/>
    <row r="142" spans="1:6" hidden="1" x14ac:dyDescent="0.3"/>
    <row r="143" spans="1:6" hidden="1" x14ac:dyDescent="0.3"/>
    <row r="144" spans="1:6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</sheetData>
  <sheetProtection formatCells="0" formatRows="0" insertColumns="0" insertRows="0" deleteRows="0"/>
  <mergeCells count="14">
    <mergeCell ref="B7:E7"/>
    <mergeCell ref="B5:E5"/>
    <mergeCell ref="D111:E111"/>
    <mergeCell ref="A1:E1"/>
    <mergeCell ref="A14:E14"/>
    <mergeCell ref="A79:E79"/>
    <mergeCell ref="B2:E2"/>
    <mergeCell ref="B3:E3"/>
    <mergeCell ref="B4:E4"/>
    <mergeCell ref="A8:E8"/>
    <mergeCell ref="B6:E6"/>
    <mergeCell ref="D12:E12"/>
    <mergeCell ref="D77:E77"/>
    <mergeCell ref="A9:E9"/>
  </mergeCells>
  <dataValidations count="2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1 A16:A76 A81:A110" xr:uid="{00000000-0002-0000-02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80 A15 A10" xr:uid="{00000000-0002-0000-0200-000001000000}"/>
  </dataValidations>
  <printOptions gridLines="1"/>
  <pageMargins left="0.70866141732283472" right="0.70866141732283472" top="0.74803149606299213" bottom="0.74803149606299213" header="0.31496062992125984" footer="0.31496062992125984"/>
  <pageSetup paperSize="8" fitToHeight="5" orientation="landscape" r:id="rId1"/>
  <headerFooter alignWithMargins="0">
    <oddHeader>&amp;C&amp;"Calibri"&amp;14&amp;KFF8C00In-Confidence&amp;1#</oddHeader>
    <oddFooter>&amp;LCE Expense Disclosure Workbook 2018&amp;RWorksheet - Summary and sign-off</oddFooter>
  </headerFooter>
  <ignoredErrors>
    <ignoredError sqref="B60:B61 B73:B74 B32 B3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200-000002000000}">
          <x14:formula1>
            <xm:f>'Summary and sign-off'!$A$27:$A$28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200-000003000000}">
          <x14:formula1>
            <xm:f>'Summary and sign-off'!$A$29:$A$30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200-000004000000}">
          <x14:formula1>
            <xm:f>'Summary and sign-off'!$A$46</xm:f>
          </x14:formula1>
          <xm:sqref>B11 B16:B76 B81:B110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J52"/>
  <sheetViews>
    <sheetView zoomScale="70" zoomScaleNormal="70" workbookViewId="0">
      <selection activeCell="D13" sqref="D13"/>
    </sheetView>
  </sheetViews>
  <sheetFormatPr defaultColWidth="0" defaultRowHeight="12.45" zeroHeight="1" x14ac:dyDescent="0.3"/>
  <cols>
    <col min="1" max="1" width="35.53515625" style="16" customWidth="1"/>
    <col min="2" max="2" width="14.3828125" style="16" customWidth="1"/>
    <col min="3" max="3" width="71.3828125" style="16" customWidth="1"/>
    <col min="4" max="4" width="50" style="16" customWidth="1"/>
    <col min="5" max="5" width="21.3828125" style="16" customWidth="1"/>
    <col min="6" max="6" width="39.3828125" style="16" customWidth="1"/>
    <col min="7" max="10" width="9.15234375" style="16" hidden="1" customWidth="1"/>
    <col min="11" max="13" width="0" style="16" hidden="1" customWidth="1"/>
    <col min="14" max="16384" width="0" style="16" hidden="1"/>
  </cols>
  <sheetData>
    <row r="1" spans="1:6" ht="26.25" customHeight="1" x14ac:dyDescent="0.3">
      <c r="A1" s="151" t="s">
        <v>5</v>
      </c>
      <c r="B1" s="151"/>
      <c r="C1" s="151"/>
      <c r="D1" s="151"/>
      <c r="E1" s="151"/>
      <c r="F1" s="39"/>
    </row>
    <row r="2" spans="1:6" ht="21" customHeight="1" x14ac:dyDescent="0.3">
      <c r="A2" s="3" t="s">
        <v>2</v>
      </c>
      <c r="B2" s="154" t="str">
        <f>'Summary and sign-off'!B2:F2</f>
        <v>Oranga Tamariki—Ministry for Children</v>
      </c>
      <c r="C2" s="154"/>
      <c r="D2" s="154"/>
      <c r="E2" s="154"/>
      <c r="F2" s="39"/>
    </row>
    <row r="3" spans="1:6" ht="21" customHeight="1" x14ac:dyDescent="0.3">
      <c r="A3" s="3" t="s">
        <v>3</v>
      </c>
      <c r="B3" s="154" t="str">
        <f>'Summary and sign-off'!B3:F3</f>
        <v>Gráinne Moss</v>
      </c>
      <c r="C3" s="154"/>
      <c r="D3" s="154"/>
      <c r="E3" s="154"/>
      <c r="F3" s="39"/>
    </row>
    <row r="4" spans="1:6" ht="21" customHeight="1" x14ac:dyDescent="0.3">
      <c r="A4" s="3" t="s">
        <v>36</v>
      </c>
      <c r="B4" s="154">
        <f>'Summary and sign-off'!B4:F4</f>
        <v>43647</v>
      </c>
      <c r="C4" s="154"/>
      <c r="D4" s="154"/>
      <c r="E4" s="154"/>
      <c r="F4" s="39"/>
    </row>
    <row r="5" spans="1:6" ht="21" customHeight="1" x14ac:dyDescent="0.3">
      <c r="A5" s="3" t="s">
        <v>37</v>
      </c>
      <c r="B5" s="154">
        <f>'Summary and sign-off'!B5:F5</f>
        <v>44012</v>
      </c>
      <c r="C5" s="154"/>
      <c r="D5" s="154"/>
      <c r="E5" s="154"/>
      <c r="F5" s="39"/>
    </row>
    <row r="6" spans="1:6" ht="21" customHeight="1" x14ac:dyDescent="0.3">
      <c r="A6" s="3" t="s">
        <v>8</v>
      </c>
      <c r="B6" s="149" t="s">
        <v>7</v>
      </c>
      <c r="C6" s="149"/>
      <c r="D6" s="149"/>
      <c r="E6" s="149"/>
      <c r="F6" s="39"/>
    </row>
    <row r="7" spans="1:6" ht="21" customHeight="1" x14ac:dyDescent="0.3">
      <c r="A7" s="3" t="s">
        <v>53</v>
      </c>
      <c r="B7" s="149" t="s">
        <v>64</v>
      </c>
      <c r="C7" s="149"/>
      <c r="D7" s="149"/>
      <c r="E7" s="149"/>
      <c r="F7" s="39"/>
    </row>
    <row r="8" spans="1:6" ht="35.25" customHeight="1" x14ac:dyDescent="0.4">
      <c r="A8" s="160" t="s">
        <v>253</v>
      </c>
      <c r="B8" s="160"/>
      <c r="C8" s="161"/>
      <c r="D8" s="161"/>
      <c r="E8" s="161"/>
      <c r="F8" s="43"/>
    </row>
    <row r="9" spans="1:6" ht="38.15" customHeight="1" x14ac:dyDescent="0.3">
      <c r="A9" s="36" t="s">
        <v>81</v>
      </c>
      <c r="B9" s="36" t="s">
        <v>10</v>
      </c>
      <c r="C9" s="36" t="s">
        <v>43</v>
      </c>
      <c r="D9" s="36" t="s">
        <v>41</v>
      </c>
      <c r="E9" s="36" t="s">
        <v>35</v>
      </c>
      <c r="F9" s="24"/>
    </row>
    <row r="10" spans="1:6" s="67" customFormat="1" x14ac:dyDescent="0.3">
      <c r="A10" s="165">
        <v>43647</v>
      </c>
      <c r="B10" s="166">
        <v>0</v>
      </c>
      <c r="C10" s="180" t="s">
        <v>234</v>
      </c>
      <c r="D10" s="180" t="s">
        <v>234</v>
      </c>
      <c r="E10" s="181"/>
      <c r="F10" s="1"/>
    </row>
    <row r="11" spans="1:6" s="67" customFormat="1" ht="11.25" hidden="1" customHeight="1" x14ac:dyDescent="0.3">
      <c r="A11" s="85"/>
      <c r="B11" s="86"/>
      <c r="C11" s="90"/>
      <c r="D11" s="90"/>
      <c r="E11" s="91"/>
      <c r="F11" s="1"/>
    </row>
    <row r="12" spans="1:6" ht="34.5" customHeight="1" x14ac:dyDescent="0.3">
      <c r="A12" s="68" t="s">
        <v>68</v>
      </c>
      <c r="B12" s="78">
        <f>SUM(B10:B11)</f>
        <v>0</v>
      </c>
      <c r="C12" s="95"/>
      <c r="D12" s="155"/>
      <c r="E12" s="155"/>
      <c r="F12" s="1"/>
    </row>
    <row r="13" spans="1:6" x14ac:dyDescent="0.3">
      <c r="A13" s="22"/>
      <c r="B13" s="21"/>
      <c r="C13" s="21"/>
      <c r="D13" s="21"/>
      <c r="E13" s="21"/>
      <c r="F13" s="39"/>
    </row>
    <row r="14" spans="1:6" x14ac:dyDescent="0.3">
      <c r="A14" s="22"/>
      <c r="B14" s="23"/>
      <c r="C14" s="28"/>
      <c r="D14" s="21"/>
      <c r="E14" s="21"/>
      <c r="F14" s="39"/>
    </row>
    <row r="15" spans="1:6" ht="12.75" customHeight="1" x14ac:dyDescent="0.3">
      <c r="A15" s="24"/>
      <c r="B15" s="24"/>
      <c r="C15" s="24"/>
      <c r="D15" s="24"/>
      <c r="E15" s="24"/>
      <c r="F15" s="39"/>
    </row>
    <row r="16" spans="1:6" x14ac:dyDescent="0.3">
      <c r="A16" s="24"/>
      <c r="B16" s="32"/>
      <c r="C16" s="44"/>
      <c r="D16" s="45"/>
      <c r="E16" s="45"/>
      <c r="F16" s="39"/>
    </row>
    <row r="17" spans="1:6" x14ac:dyDescent="0.3">
      <c r="A17" s="24"/>
      <c r="B17" s="26"/>
      <c r="C17" s="27"/>
      <c r="D17" s="27"/>
      <c r="E17" s="27"/>
      <c r="F17" s="28"/>
    </row>
    <row r="18" spans="1:6" x14ac:dyDescent="0.3">
      <c r="A18" s="32"/>
      <c r="B18" s="32"/>
      <c r="C18" s="44"/>
      <c r="D18" s="44"/>
      <c r="E18" s="44"/>
      <c r="F18" s="39"/>
    </row>
    <row r="19" spans="1:6" ht="12.75" customHeight="1" x14ac:dyDescent="0.3">
      <c r="A19" s="32"/>
      <c r="B19" s="32"/>
      <c r="C19" s="46"/>
      <c r="D19" s="46"/>
      <c r="E19" s="34"/>
      <c r="F19" s="39"/>
    </row>
    <row r="20" spans="1:6" x14ac:dyDescent="0.3">
      <c r="A20" s="21"/>
      <c r="B20" s="21"/>
      <c r="C20" s="21"/>
      <c r="D20" s="21"/>
      <c r="E20" s="21"/>
      <c r="F20" s="39"/>
    </row>
    <row r="21" spans="1:6" hidden="1" x14ac:dyDescent="0.3"/>
    <row r="22" spans="1:6" hidden="1" x14ac:dyDescent="0.3"/>
    <row r="23" spans="1:6" hidden="1" x14ac:dyDescent="0.3"/>
    <row r="24" spans="1:6" hidden="1" x14ac:dyDescent="0.3"/>
    <row r="25" spans="1:6" hidden="1" x14ac:dyDescent="0.3"/>
    <row r="26" spans="1:6" hidden="1" x14ac:dyDescent="0.3"/>
    <row r="27" spans="1:6" hidden="1" x14ac:dyDescent="0.3"/>
    <row r="28" spans="1:6" hidden="1" x14ac:dyDescent="0.3"/>
    <row r="29" spans="1:6" hidden="1" x14ac:dyDescent="0.3"/>
    <row r="30" spans="1:6" hidden="1" x14ac:dyDescent="0.3"/>
    <row r="31" spans="1:6" hidden="1" x14ac:dyDescent="0.3"/>
    <row r="32" spans="1:6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hidden="1" x14ac:dyDescent="0.3"/>
    <row r="48" x14ac:dyDescent="0.3"/>
    <row r="49" x14ac:dyDescent="0.3"/>
    <row r="50" x14ac:dyDescent="0.3"/>
    <row r="51" x14ac:dyDescent="0.3"/>
    <row r="52" hidden="1" x14ac:dyDescent="0.3"/>
  </sheetData>
  <sheetProtection formatCells="0" insertRows="0" deleteRows="0"/>
  <mergeCells count="9">
    <mergeCell ref="D12:E12"/>
    <mergeCell ref="B6:E6"/>
    <mergeCell ref="B5:E5"/>
    <mergeCell ref="A1:E1"/>
    <mergeCell ref="B2:E2"/>
    <mergeCell ref="B3:E3"/>
    <mergeCell ref="B4:E4"/>
    <mergeCell ref="A8:E8"/>
    <mergeCell ref="B7:E7"/>
  </mergeCells>
  <dataValidations count="2">
    <dataValidation allowBlank="1" showInputMessage="1" showErrorMessage="1" prompt="Insert additional rows as needed:_x000a_- 'right click' on a row number (left of screen)_x000a_- select 'Insert' (this will insert a row above it)" sqref="A9" xr:uid="{00000000-0002-0000-03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0:A11" xr:uid="{00000000-0002-0000-0300-000000000000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8" fitToHeight="5" orientation="landscape" r:id="rId1"/>
  <headerFooter alignWithMargins="0">
    <oddHeader>&amp;C&amp;"Calibri"&amp;14&amp;KFF8C00In-Confidence&amp;1#</oddHeader>
    <oddFooter>&amp;LCE Expense Disclosure Workbook 2018&amp;RWorksheet - Summary and sign-off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300-000002000000}">
          <x14:formula1>
            <xm:f>'Summary and sign-off'!$A$27:$A$28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300-000003000000}">
          <x14:formula1>
            <xm:f>'Summary and sign-off'!$A$29:$A$30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300-000004000000}">
          <x14:formula1>
            <xm:f>'Summary and sign-off'!$A$46</xm:f>
          </x14:formula1>
          <xm:sqref>B10:B11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M61"/>
  <sheetViews>
    <sheetView topLeftCell="A4" zoomScale="70" zoomScaleNormal="70" workbookViewId="0">
      <selection activeCell="C23" sqref="C23"/>
    </sheetView>
  </sheetViews>
  <sheetFormatPr defaultColWidth="0" defaultRowHeight="12.45" zeroHeight="1" x14ac:dyDescent="0.3"/>
  <cols>
    <col min="1" max="1" width="35.53515625" style="16" customWidth="1"/>
    <col min="2" max="2" width="14.3828125" style="16" customWidth="1"/>
    <col min="3" max="3" width="71.3828125" style="16" customWidth="1"/>
    <col min="4" max="4" width="50" style="16" customWidth="1"/>
    <col min="5" max="5" width="21.3828125" style="16" customWidth="1"/>
    <col min="6" max="6" width="36.84375" style="16" customWidth="1"/>
    <col min="7" max="10" width="9.15234375" style="16" hidden="1" customWidth="1"/>
    <col min="11" max="13" width="0" style="16" hidden="1" customWidth="1"/>
    <col min="14" max="16384" width="9.15234375" style="16" hidden="1"/>
  </cols>
  <sheetData>
    <row r="1" spans="1:6" ht="26.25" customHeight="1" x14ac:dyDescent="0.3">
      <c r="A1" s="151" t="s">
        <v>5</v>
      </c>
      <c r="B1" s="151"/>
      <c r="C1" s="151"/>
      <c r="D1" s="151"/>
      <c r="E1" s="151"/>
      <c r="F1" s="25"/>
    </row>
    <row r="2" spans="1:6" ht="21" customHeight="1" x14ac:dyDescent="0.3">
      <c r="A2" s="3" t="s">
        <v>2</v>
      </c>
      <c r="B2" s="154" t="str">
        <f>'Summary and sign-off'!B2:F2</f>
        <v>Oranga Tamariki—Ministry for Children</v>
      </c>
      <c r="C2" s="154"/>
      <c r="D2" s="154"/>
      <c r="E2" s="154"/>
      <c r="F2" s="25"/>
    </row>
    <row r="3" spans="1:6" ht="21" customHeight="1" x14ac:dyDescent="0.3">
      <c r="A3" s="3" t="s">
        <v>3</v>
      </c>
      <c r="B3" s="154" t="str">
        <f>'Summary and sign-off'!B3:F3</f>
        <v>Gráinne Moss</v>
      </c>
      <c r="C3" s="154"/>
      <c r="D3" s="154"/>
      <c r="E3" s="154"/>
      <c r="F3" s="25"/>
    </row>
    <row r="4" spans="1:6" ht="21" customHeight="1" x14ac:dyDescent="0.3">
      <c r="A4" s="3" t="s">
        <v>36</v>
      </c>
      <c r="B4" s="154">
        <f>'Summary and sign-off'!B4:F4</f>
        <v>43647</v>
      </c>
      <c r="C4" s="154"/>
      <c r="D4" s="154"/>
      <c r="E4" s="154"/>
      <c r="F4" s="25"/>
    </row>
    <row r="5" spans="1:6" ht="21" customHeight="1" x14ac:dyDescent="0.3">
      <c r="A5" s="3" t="s">
        <v>37</v>
      </c>
      <c r="B5" s="154">
        <f>'Summary and sign-off'!B5:F5</f>
        <v>44012</v>
      </c>
      <c r="C5" s="154"/>
      <c r="D5" s="154"/>
      <c r="E5" s="154"/>
      <c r="F5" s="25"/>
    </row>
    <row r="6" spans="1:6" ht="21" customHeight="1" x14ac:dyDescent="0.3">
      <c r="A6" s="3" t="s">
        <v>8</v>
      </c>
      <c r="B6" s="149" t="s">
        <v>7</v>
      </c>
      <c r="C6" s="149"/>
      <c r="D6" s="149"/>
      <c r="E6" s="149"/>
      <c r="F6" s="35"/>
    </row>
    <row r="7" spans="1:6" ht="21" customHeight="1" x14ac:dyDescent="0.3">
      <c r="A7" s="3" t="s">
        <v>53</v>
      </c>
      <c r="B7" s="149" t="s">
        <v>64</v>
      </c>
      <c r="C7" s="149"/>
      <c r="D7" s="149"/>
      <c r="E7" s="149"/>
      <c r="F7" s="35"/>
    </row>
    <row r="8" spans="1:6" ht="35.25" customHeight="1" x14ac:dyDescent="0.3">
      <c r="A8" s="158" t="s">
        <v>0</v>
      </c>
      <c r="B8" s="158"/>
      <c r="C8" s="161"/>
      <c r="D8" s="161"/>
      <c r="E8" s="161"/>
      <c r="F8" s="25"/>
    </row>
    <row r="9" spans="1:6" ht="27" customHeight="1" x14ac:dyDescent="0.3">
      <c r="A9" s="36" t="s">
        <v>249</v>
      </c>
      <c r="B9" s="36" t="s">
        <v>10</v>
      </c>
      <c r="C9" s="36" t="s">
        <v>27</v>
      </c>
      <c r="D9" s="36" t="s">
        <v>82</v>
      </c>
      <c r="E9" s="36" t="s">
        <v>35</v>
      </c>
      <c r="F9" s="37"/>
    </row>
    <row r="10" spans="1:6" s="67" customFormat="1" x14ac:dyDescent="0.3">
      <c r="A10" s="165">
        <v>43647</v>
      </c>
      <c r="B10" s="166">
        <v>23.51</v>
      </c>
      <c r="C10" s="180" t="s">
        <v>155</v>
      </c>
      <c r="D10" s="180" t="s">
        <v>156</v>
      </c>
      <c r="E10" s="181" t="s">
        <v>100</v>
      </c>
      <c r="F10" s="2"/>
    </row>
    <row r="11" spans="1:6" s="67" customFormat="1" x14ac:dyDescent="0.3">
      <c r="A11" s="165">
        <v>43678</v>
      </c>
      <c r="B11" s="166">
        <v>22.97</v>
      </c>
      <c r="C11" s="180" t="s">
        <v>155</v>
      </c>
      <c r="D11" s="180" t="s">
        <v>156</v>
      </c>
      <c r="E11" s="181" t="s">
        <v>100</v>
      </c>
      <c r="F11" s="2"/>
    </row>
    <row r="12" spans="1:6" s="67" customFormat="1" x14ac:dyDescent="0.3">
      <c r="A12" s="165">
        <v>43709</v>
      </c>
      <c r="B12" s="166">
        <v>64.97</v>
      </c>
      <c r="C12" s="180" t="s">
        <v>155</v>
      </c>
      <c r="D12" s="180" t="s">
        <v>156</v>
      </c>
      <c r="E12" s="181" t="s">
        <v>100</v>
      </c>
      <c r="F12" s="2"/>
    </row>
    <row r="13" spans="1:6" s="67" customFormat="1" x14ac:dyDescent="0.3">
      <c r="A13" s="165">
        <v>43731</v>
      </c>
      <c r="B13" s="166">
        <v>600</v>
      </c>
      <c r="C13" s="180" t="s">
        <v>168</v>
      </c>
      <c r="D13" s="180" t="s">
        <v>254</v>
      </c>
      <c r="E13" s="181" t="s">
        <v>100</v>
      </c>
      <c r="F13" s="2"/>
    </row>
    <row r="14" spans="1:6" s="67" customFormat="1" x14ac:dyDescent="0.3">
      <c r="A14" s="165">
        <v>43738</v>
      </c>
      <c r="B14" s="166">
        <v>305</v>
      </c>
      <c r="C14" s="180" t="s">
        <v>166</v>
      </c>
      <c r="D14" s="180" t="s">
        <v>167</v>
      </c>
      <c r="E14" s="181" t="s">
        <v>165</v>
      </c>
      <c r="F14" s="2"/>
    </row>
    <row r="15" spans="1:6" s="67" customFormat="1" x14ac:dyDescent="0.3">
      <c r="A15" s="165">
        <v>43739</v>
      </c>
      <c r="B15" s="166">
        <v>-14.91</v>
      </c>
      <c r="C15" s="180" t="s">
        <v>155</v>
      </c>
      <c r="D15" s="180" t="s">
        <v>156</v>
      </c>
      <c r="E15" s="181" t="s">
        <v>100</v>
      </c>
      <c r="F15" s="2"/>
    </row>
    <row r="16" spans="1:6" ht="34.5" customHeight="1" x14ac:dyDescent="0.3">
      <c r="A16" s="68" t="s">
        <v>69</v>
      </c>
      <c r="B16" s="78">
        <f>SUM(B10:B15)</f>
        <v>1001.5400000000001</v>
      </c>
      <c r="C16" s="95"/>
      <c r="D16" s="155"/>
      <c r="E16" s="155"/>
      <c r="F16" s="38"/>
    </row>
    <row r="17" spans="1:6" ht="14.15" customHeight="1" x14ac:dyDescent="0.3">
      <c r="A17" s="39"/>
      <c r="B17" s="28"/>
      <c r="C17" s="21"/>
      <c r="D17" s="21"/>
      <c r="E17" s="21"/>
      <c r="F17" s="25"/>
    </row>
    <row r="18" spans="1:6" x14ac:dyDescent="0.3">
      <c r="A18" s="22"/>
      <c r="B18" s="21"/>
      <c r="C18" s="21"/>
      <c r="D18" s="21"/>
      <c r="E18" s="21"/>
      <c r="F18" s="25"/>
    </row>
    <row r="19" spans="1:6" ht="12.65" customHeight="1" x14ac:dyDescent="0.3">
      <c r="A19" s="24"/>
      <c r="B19" s="21"/>
      <c r="C19" s="21"/>
      <c r="D19" s="21"/>
      <c r="E19" s="21"/>
      <c r="F19" s="25"/>
    </row>
    <row r="20" spans="1:6" x14ac:dyDescent="0.3">
      <c r="A20" s="24"/>
      <c r="B20" s="26"/>
      <c r="C20" s="27"/>
      <c r="D20" s="27"/>
      <c r="E20" s="27"/>
      <c r="F20" s="28"/>
    </row>
    <row r="21" spans="1:6" x14ac:dyDescent="0.3">
      <c r="A21" s="32"/>
      <c r="B21" s="33"/>
      <c r="C21" s="28"/>
      <c r="D21" s="28"/>
      <c r="E21" s="28"/>
      <c r="F21" s="28"/>
    </row>
    <row r="22" spans="1:6" ht="12.75" customHeight="1" x14ac:dyDescent="0.3">
      <c r="A22" s="32"/>
      <c r="B22" s="40"/>
      <c r="C22" s="34"/>
      <c r="D22" s="34"/>
      <c r="E22" s="34"/>
      <c r="F22" s="34"/>
    </row>
    <row r="23" spans="1:6" x14ac:dyDescent="0.3">
      <c r="A23" s="39"/>
      <c r="B23" s="41"/>
      <c r="C23" s="21"/>
      <c r="D23" s="21"/>
      <c r="E23" s="21"/>
      <c r="F23" s="39"/>
    </row>
    <row r="24" spans="1:6" hidden="1" x14ac:dyDescent="0.3">
      <c r="A24" s="21"/>
      <c r="B24" s="21"/>
      <c r="C24" s="21"/>
      <c r="D24" s="21"/>
      <c r="E24" s="39"/>
    </row>
    <row r="25" spans="1:6" ht="12.75" hidden="1" customHeight="1" x14ac:dyDescent="0.3"/>
    <row r="26" spans="1:6" hidden="1" x14ac:dyDescent="0.3">
      <c r="A26" s="42"/>
      <c r="B26" s="42"/>
      <c r="C26" s="42"/>
      <c r="D26" s="42"/>
      <c r="E26" s="42"/>
      <c r="F26" s="25"/>
    </row>
    <row r="27" spans="1:6" hidden="1" x14ac:dyDescent="0.3">
      <c r="A27" s="42"/>
      <c r="B27" s="42"/>
      <c r="C27" s="42"/>
      <c r="D27" s="42"/>
      <c r="E27" s="42"/>
      <c r="F27" s="25"/>
    </row>
    <row r="28" spans="1:6" hidden="1" x14ac:dyDescent="0.3">
      <c r="A28" s="42"/>
      <c r="B28" s="42"/>
      <c r="C28" s="42"/>
      <c r="D28" s="42"/>
      <c r="E28" s="42"/>
      <c r="F28" s="25"/>
    </row>
    <row r="29" spans="1:6" hidden="1" x14ac:dyDescent="0.3">
      <c r="A29" s="42"/>
      <c r="B29" s="42"/>
      <c r="C29" s="42"/>
      <c r="D29" s="42"/>
      <c r="E29" s="42"/>
      <c r="F29" s="25"/>
    </row>
    <row r="30" spans="1:6" hidden="1" x14ac:dyDescent="0.3">
      <c r="A30" s="42"/>
      <c r="B30" s="42"/>
      <c r="C30" s="42"/>
      <c r="D30" s="42"/>
      <c r="E30" s="42"/>
      <c r="F30" s="25"/>
    </row>
    <row r="31" spans="1:6" hidden="1" x14ac:dyDescent="0.3"/>
    <row r="32" spans="1:6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hidden="1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hidden="1" x14ac:dyDescent="0.3"/>
  </sheetData>
  <sheetProtection formatCells="0" insertRows="0" deleteRows="0"/>
  <mergeCells count="9">
    <mergeCell ref="D16:E16"/>
    <mergeCell ref="B6:E6"/>
    <mergeCell ref="B5:E5"/>
    <mergeCell ref="B7:E7"/>
    <mergeCell ref="A1:E1"/>
    <mergeCell ref="B2:E2"/>
    <mergeCell ref="B3:E3"/>
    <mergeCell ref="B4:E4"/>
    <mergeCell ref="A8:E8"/>
  </mergeCells>
  <dataValidations count="2">
    <dataValidation allowBlank="1" showInputMessage="1" showErrorMessage="1" prompt="Insert additional rows as needed:_x000a_- 'right click' on a row number (left of screen)_x000a_- select 'Insert' (this will insert a row above it)" sqref="A9" xr:uid="{00000000-0002-0000-04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0:A13 A14:A15" xr:uid="{00000000-0002-0000-0400-000000000000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8" fitToHeight="5" orientation="landscape" r:id="rId1"/>
  <headerFooter alignWithMargins="0">
    <oddHeader>&amp;C&amp;"Calibri"&amp;14&amp;KFF8C00In-Confidence&amp;1#</oddHeader>
    <oddFooter>&amp;LCE Expense Disclosure Workbook 2018&amp;RWorksheet - Summary and sign-off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400-000002000000}">
          <x14:formula1>
            <xm:f>'Summary and sign-off'!$A$27:$A$28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400-000003000000}">
          <x14:formula1>
            <xm:f>'Summary and sign-off'!$A$29:$A$30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400-000004000000}">
          <x14:formula1>
            <xm:f>'Summary and sign-off'!$A$46</xm:f>
          </x14:formula1>
          <xm:sqref>B10:B13 B14:B15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J139"/>
  <sheetViews>
    <sheetView tabSelected="1" topLeftCell="A54" zoomScale="55" zoomScaleNormal="55" workbookViewId="0">
      <selection activeCell="D64" sqref="D64"/>
    </sheetView>
  </sheetViews>
  <sheetFormatPr defaultColWidth="0" defaultRowHeight="12.45" zeroHeight="1" x14ac:dyDescent="0.3"/>
  <cols>
    <col min="1" max="1" width="35.53515625" style="16" customWidth="1"/>
    <col min="2" max="2" width="46.84375" style="16" customWidth="1"/>
    <col min="3" max="3" width="22.15234375" style="16" customWidth="1"/>
    <col min="4" max="4" width="25.3828125" style="16" customWidth="1"/>
    <col min="5" max="6" width="35.53515625" style="16" customWidth="1"/>
    <col min="7" max="7" width="38" style="16" customWidth="1"/>
    <col min="8" max="10" width="9.15234375" style="16" hidden="1" customWidth="1"/>
    <col min="11" max="15" width="0" style="16" hidden="1" customWidth="1"/>
    <col min="16" max="16384" width="0" style="16" hidden="1"/>
  </cols>
  <sheetData>
    <row r="1" spans="1:6" ht="26.25" customHeight="1" x14ac:dyDescent="0.3">
      <c r="A1" s="151" t="s">
        <v>11</v>
      </c>
      <c r="B1" s="151"/>
      <c r="C1" s="151"/>
      <c r="D1" s="151"/>
      <c r="E1" s="151"/>
      <c r="F1" s="151"/>
    </row>
    <row r="2" spans="1:6" ht="21" customHeight="1" x14ac:dyDescent="0.3">
      <c r="A2" s="3" t="s">
        <v>2</v>
      </c>
      <c r="B2" s="154" t="str">
        <f>'Summary and sign-off'!B2:F2</f>
        <v>Oranga Tamariki—Ministry for Children</v>
      </c>
      <c r="C2" s="154"/>
      <c r="D2" s="154"/>
      <c r="E2" s="154"/>
      <c r="F2" s="154"/>
    </row>
    <row r="3" spans="1:6" ht="21" customHeight="1" x14ac:dyDescent="0.3">
      <c r="A3" s="3" t="s">
        <v>3</v>
      </c>
      <c r="B3" s="154" t="str">
        <f>'Summary and sign-off'!B3:F3</f>
        <v>Gráinne Moss</v>
      </c>
      <c r="C3" s="154"/>
      <c r="D3" s="154"/>
      <c r="E3" s="154"/>
      <c r="F3" s="154"/>
    </row>
    <row r="4" spans="1:6" ht="21" customHeight="1" x14ac:dyDescent="0.3">
      <c r="A4" s="3" t="s">
        <v>36</v>
      </c>
      <c r="B4" s="154">
        <f>'Summary and sign-off'!B4:F4</f>
        <v>43647</v>
      </c>
      <c r="C4" s="154"/>
      <c r="D4" s="154"/>
      <c r="E4" s="154"/>
      <c r="F4" s="154"/>
    </row>
    <row r="5" spans="1:6" ht="21" customHeight="1" x14ac:dyDescent="0.3">
      <c r="A5" s="3" t="s">
        <v>37</v>
      </c>
      <c r="B5" s="154">
        <f>'Summary and sign-off'!B5:F5</f>
        <v>44012</v>
      </c>
      <c r="C5" s="154"/>
      <c r="D5" s="154"/>
      <c r="E5" s="154"/>
      <c r="F5" s="154"/>
    </row>
    <row r="6" spans="1:6" ht="21" customHeight="1" x14ac:dyDescent="0.3">
      <c r="A6" s="3" t="s">
        <v>85</v>
      </c>
      <c r="B6" s="149" t="s">
        <v>7</v>
      </c>
      <c r="C6" s="149"/>
      <c r="D6" s="149"/>
      <c r="E6" s="149"/>
      <c r="F6" s="149"/>
    </row>
    <row r="7" spans="1:6" ht="21" customHeight="1" x14ac:dyDescent="0.3">
      <c r="A7" s="3" t="s">
        <v>53</v>
      </c>
      <c r="B7" s="149" t="s">
        <v>64</v>
      </c>
      <c r="C7" s="149"/>
      <c r="D7" s="149"/>
      <c r="E7" s="149"/>
      <c r="F7" s="149"/>
    </row>
    <row r="8" spans="1:6" ht="36" customHeight="1" x14ac:dyDescent="0.3">
      <c r="A8" s="158" t="s">
        <v>28</v>
      </c>
      <c r="B8" s="158"/>
      <c r="C8" s="158"/>
      <c r="D8" s="158"/>
      <c r="E8" s="158"/>
      <c r="F8" s="158"/>
    </row>
    <row r="9" spans="1:6" ht="39" customHeight="1" x14ac:dyDescent="0.3">
      <c r="A9" s="17" t="s">
        <v>249</v>
      </c>
      <c r="B9" s="8" t="s">
        <v>83</v>
      </c>
      <c r="C9" s="8" t="s">
        <v>38</v>
      </c>
      <c r="D9" s="8" t="s">
        <v>12</v>
      </c>
      <c r="E9" s="8" t="s">
        <v>39</v>
      </c>
      <c r="F9" s="8" t="s">
        <v>67</v>
      </c>
    </row>
    <row r="10" spans="1:6" s="67" customFormat="1" x14ac:dyDescent="0.3">
      <c r="A10" s="146">
        <v>43693</v>
      </c>
      <c r="B10" s="123" t="s">
        <v>89</v>
      </c>
      <c r="C10" s="124" t="s">
        <v>13</v>
      </c>
      <c r="D10" s="123" t="s">
        <v>90</v>
      </c>
      <c r="E10" s="125" t="s">
        <v>21</v>
      </c>
      <c r="F10" s="126" t="s">
        <v>88</v>
      </c>
    </row>
    <row r="11" spans="1:6" s="67" customFormat="1" ht="24.9" x14ac:dyDescent="0.3">
      <c r="A11" s="146">
        <v>43704</v>
      </c>
      <c r="B11" s="123" t="s">
        <v>91</v>
      </c>
      <c r="C11" s="124" t="s">
        <v>13</v>
      </c>
      <c r="D11" s="123" t="s">
        <v>92</v>
      </c>
      <c r="E11" s="125" t="s">
        <v>21</v>
      </c>
      <c r="F11" s="126" t="s">
        <v>88</v>
      </c>
    </row>
    <row r="12" spans="1:6" s="67" customFormat="1" x14ac:dyDescent="0.3">
      <c r="A12" s="146">
        <v>43706</v>
      </c>
      <c r="B12" s="127" t="s">
        <v>116</v>
      </c>
      <c r="C12" s="124" t="s">
        <v>13</v>
      </c>
      <c r="D12" s="127" t="s">
        <v>117</v>
      </c>
      <c r="E12" s="125" t="s">
        <v>21</v>
      </c>
      <c r="F12" s="126" t="s">
        <v>88</v>
      </c>
    </row>
    <row r="13" spans="1:6" s="67" customFormat="1" ht="24.9" x14ac:dyDescent="0.3">
      <c r="A13" s="146">
        <v>43708</v>
      </c>
      <c r="B13" s="127" t="s">
        <v>118</v>
      </c>
      <c r="C13" s="124" t="s">
        <v>15</v>
      </c>
      <c r="D13" s="127" t="s">
        <v>119</v>
      </c>
      <c r="E13" s="125" t="s">
        <v>16</v>
      </c>
      <c r="F13" s="126" t="s">
        <v>88</v>
      </c>
    </row>
    <row r="14" spans="1:6" s="67" customFormat="1" x14ac:dyDescent="0.3">
      <c r="A14" s="146">
        <v>43711</v>
      </c>
      <c r="B14" s="127" t="s">
        <v>112</v>
      </c>
      <c r="C14" s="124" t="s">
        <v>13</v>
      </c>
      <c r="D14" s="127" t="s">
        <v>113</v>
      </c>
      <c r="E14" s="125" t="s">
        <v>21</v>
      </c>
      <c r="F14" s="126" t="s">
        <v>88</v>
      </c>
    </row>
    <row r="15" spans="1:6" s="67" customFormat="1" x14ac:dyDescent="0.3">
      <c r="A15" s="146">
        <v>43713</v>
      </c>
      <c r="B15" s="127" t="s">
        <v>110</v>
      </c>
      <c r="C15" s="124" t="s">
        <v>13</v>
      </c>
      <c r="D15" s="127" t="s">
        <v>111</v>
      </c>
      <c r="E15" s="125" t="s">
        <v>21</v>
      </c>
      <c r="F15" s="126" t="s">
        <v>88</v>
      </c>
    </row>
    <row r="16" spans="1:6" s="67" customFormat="1" x14ac:dyDescent="0.3">
      <c r="A16" s="146">
        <v>43720</v>
      </c>
      <c r="B16" s="123" t="s">
        <v>103</v>
      </c>
      <c r="C16" s="124" t="s">
        <v>13</v>
      </c>
      <c r="D16" s="127" t="s">
        <v>104</v>
      </c>
      <c r="E16" s="125" t="s">
        <v>21</v>
      </c>
      <c r="F16" s="126" t="s">
        <v>88</v>
      </c>
    </row>
    <row r="17" spans="1:6" s="67" customFormat="1" x14ac:dyDescent="0.3">
      <c r="A17" s="146">
        <v>43724</v>
      </c>
      <c r="B17" s="123" t="s">
        <v>93</v>
      </c>
      <c r="C17" s="124" t="s">
        <v>13</v>
      </c>
      <c r="D17" s="123" t="s">
        <v>94</v>
      </c>
      <c r="E17" s="125" t="s">
        <v>21</v>
      </c>
      <c r="F17" s="126" t="s">
        <v>88</v>
      </c>
    </row>
    <row r="18" spans="1:6" s="67" customFormat="1" ht="24.9" x14ac:dyDescent="0.3">
      <c r="A18" s="146">
        <v>43733</v>
      </c>
      <c r="B18" s="127" t="s">
        <v>120</v>
      </c>
      <c r="C18" s="124" t="s">
        <v>13</v>
      </c>
      <c r="D18" s="127" t="s">
        <v>121</v>
      </c>
      <c r="E18" s="125" t="s">
        <v>16</v>
      </c>
      <c r="F18" s="126" t="s">
        <v>88</v>
      </c>
    </row>
    <row r="19" spans="1:6" s="67" customFormat="1" x14ac:dyDescent="0.3">
      <c r="A19" s="146">
        <v>43752</v>
      </c>
      <c r="B19" s="127" t="s">
        <v>132</v>
      </c>
      <c r="C19" s="124" t="s">
        <v>13</v>
      </c>
      <c r="D19" s="127" t="s">
        <v>183</v>
      </c>
      <c r="E19" s="125" t="s">
        <v>21</v>
      </c>
      <c r="F19" s="126" t="s">
        <v>88</v>
      </c>
    </row>
    <row r="20" spans="1:6" s="67" customFormat="1" x14ac:dyDescent="0.3">
      <c r="A20" s="146">
        <v>43753</v>
      </c>
      <c r="B20" s="127" t="s">
        <v>105</v>
      </c>
      <c r="C20" s="124" t="s">
        <v>13</v>
      </c>
      <c r="D20" s="127" t="s">
        <v>106</v>
      </c>
      <c r="E20" s="125" t="s">
        <v>21</v>
      </c>
      <c r="F20" s="126" t="s">
        <v>88</v>
      </c>
    </row>
    <row r="21" spans="1:6" s="67" customFormat="1" x14ac:dyDescent="0.3">
      <c r="A21" s="146">
        <v>43755</v>
      </c>
      <c r="B21" s="127" t="s">
        <v>114</v>
      </c>
      <c r="C21" s="124" t="s">
        <v>13</v>
      </c>
      <c r="D21" s="127" t="s">
        <v>115</v>
      </c>
      <c r="E21" s="125" t="s">
        <v>21</v>
      </c>
      <c r="F21" s="126" t="s">
        <v>88</v>
      </c>
    </row>
    <row r="22" spans="1:6" s="67" customFormat="1" ht="24.9" x14ac:dyDescent="0.3">
      <c r="A22" s="146">
        <v>43760</v>
      </c>
      <c r="B22" s="127" t="s">
        <v>128</v>
      </c>
      <c r="C22" s="124" t="s">
        <v>13</v>
      </c>
      <c r="D22" s="127" t="s">
        <v>129</v>
      </c>
      <c r="E22" s="125" t="s">
        <v>21</v>
      </c>
      <c r="F22" s="126" t="s">
        <v>88</v>
      </c>
    </row>
    <row r="23" spans="1:6" s="67" customFormat="1" ht="24.9" x14ac:dyDescent="0.3">
      <c r="A23" s="146">
        <v>43761</v>
      </c>
      <c r="B23" s="127" t="s">
        <v>133</v>
      </c>
      <c r="C23" s="124" t="s">
        <v>13</v>
      </c>
      <c r="D23" s="127" t="s">
        <v>244</v>
      </c>
      <c r="E23" s="125" t="s">
        <v>21</v>
      </c>
      <c r="F23" s="126" t="s">
        <v>88</v>
      </c>
    </row>
    <row r="24" spans="1:6" s="67" customFormat="1" ht="24.9" x14ac:dyDescent="0.3">
      <c r="A24" s="146">
        <v>43774</v>
      </c>
      <c r="B24" s="127" t="s">
        <v>135</v>
      </c>
      <c r="C24" s="124" t="s">
        <v>13</v>
      </c>
      <c r="D24" s="127" t="s">
        <v>136</v>
      </c>
      <c r="E24" s="125" t="s">
        <v>21</v>
      </c>
      <c r="F24" s="126" t="s">
        <v>88</v>
      </c>
    </row>
    <row r="25" spans="1:6" s="67" customFormat="1" x14ac:dyDescent="0.3">
      <c r="A25" s="146">
        <v>43774</v>
      </c>
      <c r="B25" s="127" t="s">
        <v>126</v>
      </c>
      <c r="C25" s="124" t="s">
        <v>13</v>
      </c>
      <c r="D25" s="127" t="s">
        <v>127</v>
      </c>
      <c r="E25" s="125" t="s">
        <v>21</v>
      </c>
      <c r="F25" s="126" t="s">
        <v>88</v>
      </c>
    </row>
    <row r="26" spans="1:6" s="67" customFormat="1" x14ac:dyDescent="0.3">
      <c r="A26" s="146">
        <v>43789</v>
      </c>
      <c r="B26" s="127" t="s">
        <v>141</v>
      </c>
      <c r="C26" s="124" t="s">
        <v>13</v>
      </c>
      <c r="D26" s="127" t="s">
        <v>142</v>
      </c>
      <c r="E26" s="125" t="s">
        <v>21</v>
      </c>
      <c r="F26" s="126" t="s">
        <v>88</v>
      </c>
    </row>
    <row r="27" spans="1:6" s="67" customFormat="1" x14ac:dyDescent="0.3">
      <c r="A27" s="146">
        <v>43790</v>
      </c>
      <c r="B27" s="127" t="s">
        <v>134</v>
      </c>
      <c r="C27" s="124" t="s">
        <v>13</v>
      </c>
      <c r="D27" s="127" t="s">
        <v>104</v>
      </c>
      <c r="E27" s="125" t="s">
        <v>21</v>
      </c>
      <c r="F27" s="126" t="s">
        <v>88</v>
      </c>
    </row>
    <row r="28" spans="1:6" s="67" customFormat="1" x14ac:dyDescent="0.3">
      <c r="A28" s="146">
        <v>43790</v>
      </c>
      <c r="B28" s="127" t="s">
        <v>154</v>
      </c>
      <c r="C28" s="124" t="s">
        <v>13</v>
      </c>
      <c r="D28" s="127" t="s">
        <v>138</v>
      </c>
      <c r="E28" s="125" t="s">
        <v>21</v>
      </c>
      <c r="F28" s="126" t="s">
        <v>88</v>
      </c>
    </row>
    <row r="29" spans="1:6" s="67" customFormat="1" x14ac:dyDescent="0.3">
      <c r="A29" s="146">
        <v>43791</v>
      </c>
      <c r="B29" s="127" t="s">
        <v>148</v>
      </c>
      <c r="C29" s="124" t="s">
        <v>13</v>
      </c>
      <c r="D29" s="127" t="s">
        <v>149</v>
      </c>
      <c r="E29" s="125" t="s">
        <v>21</v>
      </c>
      <c r="F29" s="126" t="s">
        <v>88</v>
      </c>
    </row>
    <row r="30" spans="1:6" s="67" customFormat="1" x14ac:dyDescent="0.3">
      <c r="A30" s="146">
        <v>43792</v>
      </c>
      <c r="B30" s="127" t="s">
        <v>143</v>
      </c>
      <c r="C30" s="124" t="s">
        <v>13</v>
      </c>
      <c r="D30" s="127" t="s">
        <v>144</v>
      </c>
      <c r="E30" s="125" t="s">
        <v>21</v>
      </c>
      <c r="F30" s="126" t="s">
        <v>88</v>
      </c>
    </row>
    <row r="31" spans="1:6" s="67" customFormat="1" ht="24.9" x14ac:dyDescent="0.3">
      <c r="A31" s="146">
        <v>43794</v>
      </c>
      <c r="B31" s="123" t="s">
        <v>95</v>
      </c>
      <c r="C31" s="124" t="s">
        <v>15</v>
      </c>
      <c r="D31" s="123" t="s">
        <v>96</v>
      </c>
      <c r="E31" s="125" t="s">
        <v>21</v>
      </c>
      <c r="F31" s="126" t="s">
        <v>97</v>
      </c>
    </row>
    <row r="32" spans="1:6" s="67" customFormat="1" x14ac:dyDescent="0.3">
      <c r="A32" s="146">
        <v>43794</v>
      </c>
      <c r="B32" s="127" t="s">
        <v>137</v>
      </c>
      <c r="C32" s="124" t="s">
        <v>13</v>
      </c>
      <c r="D32" s="127" t="s">
        <v>138</v>
      </c>
      <c r="E32" s="125" t="s">
        <v>21</v>
      </c>
      <c r="F32" s="126" t="s">
        <v>97</v>
      </c>
    </row>
    <row r="33" spans="1:6" s="67" customFormat="1" x14ac:dyDescent="0.3">
      <c r="A33" s="146">
        <v>43797</v>
      </c>
      <c r="B33" s="93" t="s">
        <v>130</v>
      </c>
      <c r="C33" s="94" t="s">
        <v>13</v>
      </c>
      <c r="D33" s="93" t="s">
        <v>131</v>
      </c>
      <c r="E33" s="128" t="s">
        <v>21</v>
      </c>
      <c r="F33" s="126" t="s">
        <v>97</v>
      </c>
    </row>
    <row r="34" spans="1:6" s="67" customFormat="1" x14ac:dyDescent="0.3">
      <c r="A34" s="146">
        <v>43801</v>
      </c>
      <c r="B34" s="93" t="s">
        <v>139</v>
      </c>
      <c r="C34" s="94" t="s">
        <v>13</v>
      </c>
      <c r="D34" s="93" t="s">
        <v>140</v>
      </c>
      <c r="E34" s="128" t="s">
        <v>21</v>
      </c>
      <c r="F34" s="126" t="s">
        <v>88</v>
      </c>
    </row>
    <row r="35" spans="1:6" s="67" customFormat="1" x14ac:dyDescent="0.3">
      <c r="A35" s="146">
        <v>43802</v>
      </c>
      <c r="B35" s="93" t="s">
        <v>145</v>
      </c>
      <c r="C35" s="94" t="s">
        <v>13</v>
      </c>
      <c r="D35" s="93" t="s">
        <v>150</v>
      </c>
      <c r="E35" s="128" t="s">
        <v>21</v>
      </c>
      <c r="F35" s="126" t="s">
        <v>88</v>
      </c>
    </row>
    <row r="36" spans="1:6" s="67" customFormat="1" ht="24.9" x14ac:dyDescent="0.3">
      <c r="A36" s="146">
        <v>43803</v>
      </c>
      <c r="B36" s="93" t="s">
        <v>139</v>
      </c>
      <c r="C36" s="94" t="s">
        <v>13</v>
      </c>
      <c r="D36" s="93" t="s">
        <v>151</v>
      </c>
      <c r="E36" s="128" t="s">
        <v>21</v>
      </c>
      <c r="F36" s="126" t="s">
        <v>88</v>
      </c>
    </row>
    <row r="37" spans="1:6" s="67" customFormat="1" x14ac:dyDescent="0.3">
      <c r="A37" s="146">
        <v>43810</v>
      </c>
      <c r="B37" s="93" t="s">
        <v>145</v>
      </c>
      <c r="C37" s="94" t="s">
        <v>13</v>
      </c>
      <c r="D37" s="93" t="s">
        <v>146</v>
      </c>
      <c r="E37" s="128" t="s">
        <v>21</v>
      </c>
      <c r="F37" s="126" t="s">
        <v>88</v>
      </c>
    </row>
    <row r="38" spans="1:6" s="67" customFormat="1" hidden="1" x14ac:dyDescent="0.3">
      <c r="A38" s="146"/>
      <c r="B38" s="90"/>
      <c r="C38" s="94"/>
      <c r="D38" s="90"/>
      <c r="E38" s="92"/>
      <c r="F38" s="126" t="s">
        <v>88</v>
      </c>
    </row>
    <row r="39" spans="1:6" s="67" customFormat="1" ht="24.9" x14ac:dyDescent="0.3">
      <c r="A39" s="146">
        <v>43816</v>
      </c>
      <c r="B39" s="90" t="s">
        <v>170</v>
      </c>
      <c r="C39" s="94" t="s">
        <v>13</v>
      </c>
      <c r="D39" s="90" t="s">
        <v>171</v>
      </c>
      <c r="E39" s="128" t="s">
        <v>21</v>
      </c>
      <c r="F39" s="126" t="s">
        <v>88</v>
      </c>
    </row>
    <row r="40" spans="1:6" x14ac:dyDescent="0.3">
      <c r="A40" s="147">
        <v>43862</v>
      </c>
      <c r="B40" s="130" t="s">
        <v>182</v>
      </c>
      <c r="C40" s="131" t="s">
        <v>13</v>
      </c>
      <c r="D40" s="131" t="s">
        <v>183</v>
      </c>
      <c r="E40" s="128" t="s">
        <v>21</v>
      </c>
      <c r="F40" s="123" t="s">
        <v>88</v>
      </c>
    </row>
    <row r="41" spans="1:6" s="67" customFormat="1" x14ac:dyDescent="0.3">
      <c r="A41" s="147">
        <v>43865</v>
      </c>
      <c r="B41" s="90" t="s">
        <v>178</v>
      </c>
      <c r="C41" s="94" t="s">
        <v>13</v>
      </c>
      <c r="D41" s="90" t="s">
        <v>179</v>
      </c>
      <c r="E41" s="128" t="s">
        <v>21</v>
      </c>
      <c r="F41" s="123" t="s">
        <v>88</v>
      </c>
    </row>
    <row r="42" spans="1:6" s="67" customFormat="1" x14ac:dyDescent="0.3">
      <c r="A42" s="147">
        <v>43869</v>
      </c>
      <c r="B42" s="90" t="s">
        <v>172</v>
      </c>
      <c r="C42" s="94" t="s">
        <v>13</v>
      </c>
      <c r="D42" s="90" t="s">
        <v>173</v>
      </c>
      <c r="E42" s="128" t="s">
        <v>21</v>
      </c>
      <c r="F42" s="123" t="s">
        <v>88</v>
      </c>
    </row>
    <row r="43" spans="1:6" s="67" customFormat="1" x14ac:dyDescent="0.3">
      <c r="A43" s="147">
        <v>43872</v>
      </c>
      <c r="B43" s="90" t="s">
        <v>174</v>
      </c>
      <c r="C43" s="94" t="s">
        <v>15</v>
      </c>
      <c r="D43" s="90" t="s">
        <v>175</v>
      </c>
      <c r="E43" s="128" t="s">
        <v>21</v>
      </c>
      <c r="F43" s="123" t="s">
        <v>88</v>
      </c>
    </row>
    <row r="44" spans="1:6" s="67" customFormat="1" ht="24.9" x14ac:dyDescent="0.3">
      <c r="A44" s="147">
        <v>43880</v>
      </c>
      <c r="B44" s="90" t="s">
        <v>176</v>
      </c>
      <c r="C44" s="94" t="s">
        <v>13</v>
      </c>
      <c r="D44" s="90" t="s">
        <v>177</v>
      </c>
      <c r="E44" s="128" t="s">
        <v>21</v>
      </c>
      <c r="F44" s="123" t="s">
        <v>88</v>
      </c>
    </row>
    <row r="45" spans="1:6" s="67" customFormat="1" ht="24.9" x14ac:dyDescent="0.3">
      <c r="A45" s="147">
        <v>43880</v>
      </c>
      <c r="B45" s="90" t="s">
        <v>186</v>
      </c>
      <c r="C45" s="94" t="s">
        <v>13</v>
      </c>
      <c r="D45" s="90" t="s">
        <v>187</v>
      </c>
      <c r="E45" s="128" t="s">
        <v>21</v>
      </c>
      <c r="F45" s="123" t="s">
        <v>88</v>
      </c>
    </row>
    <row r="46" spans="1:6" s="67" customFormat="1" ht="24.9" x14ac:dyDescent="0.3">
      <c r="A46" s="147">
        <v>43895</v>
      </c>
      <c r="B46" s="90" t="s">
        <v>199</v>
      </c>
      <c r="C46" s="94" t="s">
        <v>13</v>
      </c>
      <c r="D46" s="90" t="s">
        <v>136</v>
      </c>
      <c r="E46" s="128" t="s">
        <v>21</v>
      </c>
      <c r="F46" s="123" t="s">
        <v>88</v>
      </c>
    </row>
    <row r="47" spans="1:6" s="67" customFormat="1" x14ac:dyDescent="0.3">
      <c r="A47" s="147">
        <v>43899</v>
      </c>
      <c r="B47" s="90" t="s">
        <v>189</v>
      </c>
      <c r="C47" s="94" t="s">
        <v>15</v>
      </c>
      <c r="D47" s="90" t="s">
        <v>190</v>
      </c>
      <c r="E47" s="128" t="s">
        <v>21</v>
      </c>
      <c r="F47" s="123" t="s">
        <v>88</v>
      </c>
    </row>
    <row r="48" spans="1:6" s="67" customFormat="1" ht="37.299999999999997" x14ac:dyDescent="0.3">
      <c r="A48" s="147">
        <v>43905</v>
      </c>
      <c r="B48" s="90" t="s">
        <v>193</v>
      </c>
      <c r="C48" s="94" t="s">
        <v>13</v>
      </c>
      <c r="D48" s="90" t="s">
        <v>194</v>
      </c>
      <c r="E48" s="128" t="s">
        <v>21</v>
      </c>
      <c r="F48" s="123" t="s">
        <v>88</v>
      </c>
    </row>
    <row r="49" spans="1:7" s="67" customFormat="1" ht="24.9" x14ac:dyDescent="0.3">
      <c r="A49" s="147">
        <v>43900</v>
      </c>
      <c r="B49" s="90" t="s">
        <v>191</v>
      </c>
      <c r="C49" s="94" t="s">
        <v>13</v>
      </c>
      <c r="D49" s="90" t="s">
        <v>192</v>
      </c>
      <c r="E49" s="128" t="s">
        <v>21</v>
      </c>
      <c r="F49" s="123" t="s">
        <v>88</v>
      </c>
    </row>
    <row r="50" spans="1:7" s="67" customFormat="1" x14ac:dyDescent="0.3">
      <c r="A50" s="147">
        <v>43902</v>
      </c>
      <c r="B50" s="90" t="s">
        <v>197</v>
      </c>
      <c r="C50" s="94" t="s">
        <v>13</v>
      </c>
      <c r="D50" s="90" t="s">
        <v>198</v>
      </c>
      <c r="E50" s="128" t="s">
        <v>21</v>
      </c>
      <c r="F50" s="123" t="s">
        <v>88</v>
      </c>
    </row>
    <row r="51" spans="1:7" s="67" customFormat="1" ht="24.9" x14ac:dyDescent="0.3">
      <c r="A51" s="147">
        <v>43907</v>
      </c>
      <c r="B51" s="90" t="s">
        <v>184</v>
      </c>
      <c r="C51" s="94" t="s">
        <v>13</v>
      </c>
      <c r="D51" s="90" t="s">
        <v>185</v>
      </c>
      <c r="E51" s="128" t="s">
        <v>21</v>
      </c>
      <c r="F51" s="123" t="s">
        <v>88</v>
      </c>
    </row>
    <row r="52" spans="1:7" s="67" customFormat="1" x14ac:dyDescent="0.3">
      <c r="A52" s="147">
        <v>43907</v>
      </c>
      <c r="B52" s="90" t="s">
        <v>188</v>
      </c>
      <c r="C52" s="94" t="s">
        <v>13</v>
      </c>
      <c r="D52" s="90" t="s">
        <v>142</v>
      </c>
      <c r="E52" s="128" t="s">
        <v>21</v>
      </c>
      <c r="F52" s="123" t="s">
        <v>88</v>
      </c>
    </row>
    <row r="53" spans="1:7" s="67" customFormat="1" ht="24.9" x14ac:dyDescent="0.3">
      <c r="A53" s="147">
        <v>43907</v>
      </c>
      <c r="B53" s="90" t="s">
        <v>180</v>
      </c>
      <c r="C53" s="94" t="s">
        <v>13</v>
      </c>
      <c r="D53" s="90" t="s">
        <v>181</v>
      </c>
      <c r="E53" s="128" t="s">
        <v>21</v>
      </c>
      <c r="F53" s="123" t="s">
        <v>88</v>
      </c>
    </row>
    <row r="54" spans="1:7" s="67" customFormat="1" ht="24.9" x14ac:dyDescent="0.3">
      <c r="A54" s="147">
        <v>43910</v>
      </c>
      <c r="B54" s="90" t="s">
        <v>200</v>
      </c>
      <c r="C54" s="94" t="s">
        <v>13</v>
      </c>
      <c r="D54" s="90" t="s">
        <v>201</v>
      </c>
      <c r="E54" s="128" t="s">
        <v>21</v>
      </c>
      <c r="F54" s="123" t="s">
        <v>88</v>
      </c>
    </row>
    <row r="55" spans="1:7" s="67" customFormat="1" x14ac:dyDescent="0.3">
      <c r="A55" s="147">
        <v>43915</v>
      </c>
      <c r="B55" s="90" t="s">
        <v>195</v>
      </c>
      <c r="C55" s="94" t="s">
        <v>13</v>
      </c>
      <c r="D55" s="90" t="s">
        <v>196</v>
      </c>
      <c r="E55" s="128" t="s">
        <v>21</v>
      </c>
      <c r="F55" s="123" t="s">
        <v>88</v>
      </c>
    </row>
    <row r="56" spans="1:7" s="67" customFormat="1" ht="24.9" x14ac:dyDescent="0.3">
      <c r="A56" s="147">
        <v>43916</v>
      </c>
      <c r="B56" s="90" t="s">
        <v>206</v>
      </c>
      <c r="C56" s="94" t="s">
        <v>13</v>
      </c>
      <c r="D56" s="90" t="s">
        <v>207</v>
      </c>
      <c r="E56" s="128" t="s">
        <v>21</v>
      </c>
      <c r="F56" s="123" t="s">
        <v>88</v>
      </c>
    </row>
    <row r="57" spans="1:7" s="67" customFormat="1" ht="38.15" x14ac:dyDescent="0.4">
      <c r="A57" s="147">
        <v>43916</v>
      </c>
      <c r="B57" s="133" t="s">
        <v>212</v>
      </c>
      <c r="C57" s="94" t="s">
        <v>13</v>
      </c>
      <c r="D57" s="134" t="s">
        <v>213</v>
      </c>
      <c r="E57" s="128" t="s">
        <v>21</v>
      </c>
      <c r="F57" s="123" t="s">
        <v>88</v>
      </c>
    </row>
    <row r="58" spans="1:7" s="67" customFormat="1" ht="49.75" x14ac:dyDescent="0.3">
      <c r="A58" s="147">
        <v>43925</v>
      </c>
      <c r="B58" s="90" t="s">
        <v>208</v>
      </c>
      <c r="C58" s="94" t="s">
        <v>13</v>
      </c>
      <c r="D58" s="132" t="s">
        <v>209</v>
      </c>
      <c r="E58" s="128" t="s">
        <v>21</v>
      </c>
      <c r="F58" s="123" t="s">
        <v>88</v>
      </c>
    </row>
    <row r="59" spans="1:7" s="67" customFormat="1" x14ac:dyDescent="0.3">
      <c r="A59" s="147">
        <v>43929</v>
      </c>
      <c r="B59" s="90" t="s">
        <v>204</v>
      </c>
      <c r="C59" s="94" t="s">
        <v>13</v>
      </c>
      <c r="D59" s="132" t="s">
        <v>205</v>
      </c>
      <c r="E59" s="128" t="s">
        <v>21</v>
      </c>
      <c r="F59" s="123" t="s">
        <v>88</v>
      </c>
    </row>
    <row r="60" spans="1:7" s="67" customFormat="1" ht="24.9" x14ac:dyDescent="0.3">
      <c r="A60" s="147">
        <v>43951</v>
      </c>
      <c r="B60" s="90" t="s">
        <v>202</v>
      </c>
      <c r="C60" s="94" t="s">
        <v>13</v>
      </c>
      <c r="D60" s="132" t="s">
        <v>203</v>
      </c>
      <c r="E60" s="128" t="s">
        <v>21</v>
      </c>
      <c r="F60" s="123" t="s">
        <v>88</v>
      </c>
    </row>
    <row r="61" spans="1:7" s="67" customFormat="1" ht="37.299999999999997" x14ac:dyDescent="0.3">
      <c r="A61" s="147">
        <v>43956</v>
      </c>
      <c r="B61" s="90" t="s">
        <v>210</v>
      </c>
      <c r="C61" s="94" t="s">
        <v>13</v>
      </c>
      <c r="D61" s="132" t="s">
        <v>211</v>
      </c>
      <c r="E61" s="128" t="s">
        <v>21</v>
      </c>
      <c r="F61" s="123" t="s">
        <v>88</v>
      </c>
    </row>
    <row r="62" spans="1:7" s="67" customFormat="1" ht="24.9" x14ac:dyDescent="0.3">
      <c r="A62" s="147">
        <v>44006</v>
      </c>
      <c r="B62" s="90" t="s">
        <v>215</v>
      </c>
      <c r="C62" s="94" t="s">
        <v>13</v>
      </c>
      <c r="D62" s="132" t="s">
        <v>216</v>
      </c>
      <c r="E62" s="128" t="s">
        <v>21</v>
      </c>
      <c r="F62" s="123" t="s">
        <v>88</v>
      </c>
    </row>
    <row r="63" spans="1:7" ht="34.5" customHeight="1" x14ac:dyDescent="0.3">
      <c r="A63" s="69" t="s">
        <v>84</v>
      </c>
      <c r="B63" s="70" t="s">
        <v>14</v>
      </c>
      <c r="C63" s="163">
        <f>C64+C65</f>
        <v>52</v>
      </c>
      <c r="D63" s="99"/>
      <c r="E63" s="162"/>
      <c r="F63" s="162"/>
      <c r="G63" s="67"/>
    </row>
    <row r="64" spans="1:7" ht="25.5" customHeight="1" x14ac:dyDescent="0.4">
      <c r="A64" s="71"/>
      <c r="B64" s="72" t="s">
        <v>15</v>
      </c>
      <c r="C64" s="164">
        <f>COUNTIF(C10:C62,'Summary and sign-off'!A44)</f>
        <v>4</v>
      </c>
      <c r="D64" s="18"/>
      <c r="E64" s="19"/>
      <c r="F64" s="20"/>
    </row>
    <row r="65" spans="1:6" ht="25.5" customHeight="1" x14ac:dyDescent="0.4">
      <c r="A65" s="71"/>
      <c r="B65" s="72" t="s">
        <v>13</v>
      </c>
      <c r="C65" s="164">
        <f>COUNTIF(C10:C62,'Summary and sign-off'!A45)</f>
        <v>48</v>
      </c>
      <c r="D65" s="18"/>
      <c r="E65" s="19"/>
      <c r="F65" s="20"/>
    </row>
    <row r="66" spans="1:6" x14ac:dyDescent="0.3">
      <c r="A66" s="21"/>
      <c r="B66" s="22"/>
      <c r="C66" s="21"/>
      <c r="D66" s="23"/>
      <c r="E66" s="23"/>
      <c r="F66" s="21"/>
    </row>
    <row r="67" spans="1:6" x14ac:dyDescent="0.3">
      <c r="A67" s="22"/>
      <c r="B67" s="22"/>
      <c r="C67" s="22"/>
      <c r="D67" s="22"/>
      <c r="E67" s="22"/>
      <c r="F67" s="22"/>
    </row>
    <row r="68" spans="1:6" ht="12.65" customHeight="1" x14ac:dyDescent="0.3">
      <c r="A68" s="24"/>
      <c r="B68" s="21"/>
      <c r="C68" s="21"/>
      <c r="D68" s="21"/>
      <c r="E68" s="21"/>
      <c r="F68" s="25"/>
    </row>
    <row r="69" spans="1:6" x14ac:dyDescent="0.3">
      <c r="A69" s="24"/>
      <c r="B69" s="26"/>
      <c r="C69" s="27"/>
      <c r="D69" s="27"/>
      <c r="E69" s="27"/>
      <c r="F69" s="28"/>
    </row>
    <row r="70" spans="1:6" x14ac:dyDescent="0.3">
      <c r="A70" s="24"/>
      <c r="B70" s="29"/>
      <c r="C70" s="29"/>
      <c r="D70" s="29"/>
      <c r="E70" s="29"/>
      <c r="F70" s="29"/>
    </row>
    <row r="71" spans="1:6" ht="12.75" customHeight="1" x14ac:dyDescent="0.3">
      <c r="A71" s="24"/>
      <c r="B71" s="21"/>
      <c r="C71" s="21"/>
      <c r="D71" s="21"/>
      <c r="E71" s="21"/>
      <c r="F71" s="21"/>
    </row>
    <row r="72" spans="1:6" ht="13" customHeight="1" x14ac:dyDescent="0.3">
      <c r="A72" s="30"/>
      <c r="B72" s="31"/>
      <c r="C72" s="31"/>
      <c r="D72" s="31"/>
      <c r="E72" s="31"/>
      <c r="F72" s="31"/>
    </row>
    <row r="73" spans="1:6" x14ac:dyDescent="0.3">
      <c r="A73" s="32"/>
      <c r="B73" s="33"/>
      <c r="C73" s="28"/>
      <c r="D73" s="28"/>
      <c r="E73" s="28"/>
      <c r="F73" s="28"/>
    </row>
    <row r="74" spans="1:6" ht="12.75" customHeight="1" x14ac:dyDescent="0.3">
      <c r="A74" s="32"/>
      <c r="B74" s="24"/>
      <c r="C74" s="34"/>
      <c r="D74" s="34"/>
      <c r="E74" s="34"/>
      <c r="F74" s="34"/>
    </row>
    <row r="75" spans="1:6" ht="12.75" customHeight="1" x14ac:dyDescent="0.3">
      <c r="A75" s="24"/>
      <c r="B75" s="24"/>
      <c r="C75" s="34"/>
      <c r="D75" s="34"/>
      <c r="E75" s="34"/>
      <c r="F75" s="34"/>
    </row>
    <row r="76" spans="1:6" ht="12.75" hidden="1" customHeight="1" x14ac:dyDescent="0.3">
      <c r="A76" s="24"/>
      <c r="B76" s="24"/>
      <c r="C76" s="34"/>
      <c r="D76" s="34"/>
      <c r="E76" s="34"/>
      <c r="F76" s="34"/>
    </row>
    <row r="77" spans="1:6" hidden="1" x14ac:dyDescent="0.3"/>
    <row r="78" spans="1:6" hidden="1" x14ac:dyDescent="0.3"/>
    <row r="79" spans="1:6" hidden="1" x14ac:dyDescent="0.3">
      <c r="A79" s="22"/>
      <c r="B79" s="22"/>
      <c r="C79" s="22"/>
      <c r="D79" s="22"/>
      <c r="E79" s="22"/>
      <c r="F79" s="22"/>
    </row>
    <row r="80" spans="1:6" hidden="1" x14ac:dyDescent="0.3">
      <c r="A80" s="22"/>
      <c r="B80" s="22"/>
      <c r="C80" s="22"/>
      <c r="D80" s="22"/>
      <c r="E80" s="22"/>
      <c r="F80" s="22"/>
    </row>
    <row r="81" spans="1:6" hidden="1" x14ac:dyDescent="0.3">
      <c r="A81" s="22"/>
      <c r="B81" s="22"/>
      <c r="C81" s="22"/>
      <c r="D81" s="22"/>
      <c r="E81" s="22"/>
      <c r="F81" s="22"/>
    </row>
    <row r="82" spans="1:6" hidden="1" x14ac:dyDescent="0.3">
      <c r="A82" s="22"/>
      <c r="B82" s="22"/>
      <c r="C82" s="22"/>
      <c r="D82" s="22"/>
      <c r="E82" s="22"/>
      <c r="F82" s="22"/>
    </row>
    <row r="83" spans="1:6" hidden="1" x14ac:dyDescent="0.3">
      <c r="A83" s="22"/>
      <c r="B83" s="22"/>
      <c r="C83" s="22"/>
      <c r="D83" s="22"/>
      <c r="E83" s="22"/>
      <c r="F83" s="22"/>
    </row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hidden="1" x14ac:dyDescent="0.3"/>
    <row r="111" hidden="1" x14ac:dyDescent="0.3"/>
    <row r="112" hidden="1" x14ac:dyDescent="0.3"/>
    <row r="113" hidden="1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</sheetData>
  <sheetProtection formatCells="0" insertRows="0" deleteRows="0"/>
  <mergeCells count="9">
    <mergeCell ref="E63:F63"/>
    <mergeCell ref="A8:F8"/>
    <mergeCell ref="A1:F1"/>
    <mergeCell ref="B2:F2"/>
    <mergeCell ref="B3:F3"/>
    <mergeCell ref="B4:F4"/>
    <mergeCell ref="B7:F7"/>
    <mergeCell ref="B5:F5"/>
    <mergeCell ref="B6:F6"/>
  </mergeCells>
  <dataValidations count="2">
    <dataValidation allowBlank="1" showInputMessage="1" showErrorMessage="1" prompt="Insert additional rows as needed:_x000a_- 'right click' on a row number (left of screen)_x000a_- select 'Insert' (this will insert a row above it)" sqref="A9" xr:uid="{00000000-0002-0000-0500-000000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0:A39 A41:A62" xr:uid="{00000000-0002-0000-0500-000001000000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8" scale="47" orientation="landscape" r:id="rId1"/>
  <headerFooter alignWithMargins="0">
    <oddHeader>&amp;C&amp;"Calibri"&amp;14&amp;KFF8C00In-Confidence&amp;1#</oddHeader>
    <oddFooter>&amp;LCE Expense Disclosure Workbook 2018&amp;RWorksheet - Summary and sign-off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500-000002000000}">
          <x14:formula1>
            <xm:f>'Summary and sign-off'!$A$27:$A$28</xm:f>
          </x14:formula1>
          <xm:sqref>B6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500-000003000000}">
          <x14:formula1>
            <xm:f>'Summary and sign-off'!$A$29:$A$30</xm:f>
          </x14:formula1>
          <xm:sqref>B7:F7</xm:sqref>
        </x14:dataValidation>
        <x14:dataValidation type="list" allowBlank="1" showInputMessage="1" showErrorMessage="1" error="Use the drop down list (at the right of the cell)" xr:uid="{00000000-0002-0000-0500-000004000000}">
          <x14:formula1>
            <xm:f>'Summary and sign-off'!$A$44:$A$45</xm:f>
          </x14:formula1>
          <xm:sqref>C10:C39 C41:C62</xm:sqref>
        </x14:dataValidation>
        <x14:dataValidation type="list" errorStyle="information" operator="greaterThan" allowBlank="1" showInputMessage="1" prompt="Provide specific $ value if possible" xr:uid="{00000000-0002-0000-0500-000005000000}">
          <x14:formula1>
            <xm:f>'Summary and sign-off'!$A$38:$A$43</xm:f>
          </x14:formula1>
          <xm:sqref>E10:E62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A407B66DFA6043A0E634D61632135B" ma:contentTypeVersion="13" ma:contentTypeDescription="Create a new document." ma:contentTypeScope="" ma:versionID="88252a2ee2ab9882e60e54432e640073">
  <xsd:schema xmlns:xsd="http://www.w3.org/2001/XMLSchema" xmlns:xs="http://www.w3.org/2001/XMLSchema" xmlns:p="http://schemas.microsoft.com/office/2006/metadata/properties" xmlns:ns3="450c1425-c1e9-4a16-b9cb-38cec7a886cb" xmlns:ns4="bd124c5c-9ae0-411b-b8ec-324e43363a6c" targetNamespace="http://schemas.microsoft.com/office/2006/metadata/properties" ma:root="true" ma:fieldsID="dad74793e187098616793acd5755ea0c" ns3:_="" ns4:_="">
    <xsd:import namespace="450c1425-c1e9-4a16-b9cb-38cec7a886cb"/>
    <xsd:import namespace="bd124c5c-9ae0-411b-b8ec-324e43363a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c1425-c1e9-4a16-b9cb-38cec7a88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24c5c-9ae0-411b-b8ec-324e43363a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9D7F4-D0D7-4BCB-BBEA-E7C37A64913E}">
  <ds:schemaRefs>
    <ds:schemaRef ds:uri="450c1425-c1e9-4a16-b9cb-38cec7a886c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124c5c-9ae0-411b-b8ec-324e43363a6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C6A401E-B983-48F3-ADF0-8594D7EE48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E975D1-7B51-431F-BA8D-DCD9B60062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c1425-c1e9-4a16-b9cb-38cec7a886cb"/>
    <ds:schemaRef ds:uri="bd124c5c-9ae0-411b-b8ec-324e43363a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and sign-off</vt:lpstr>
      <vt:lpstr>Travel</vt:lpstr>
      <vt:lpstr>Hospitality</vt:lpstr>
      <vt:lpstr>All other expenses</vt:lpstr>
      <vt:lpstr>Gifts and benefits</vt:lpstr>
      <vt:lpstr>'All other expenses'!Print_Area</vt:lpstr>
      <vt:lpstr>'Gifts and benefits'!Print_Area</vt:lpstr>
      <vt:lpstr>Hospitality!Print_Area</vt:lpstr>
      <vt:lpstr>'Summary and sign-off'!Print_Area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CE-Expense-Disclosure-Workbook-2018</dc:title>
  <dc:creator>mortensenm</dc:creator>
  <dc:description>Version 7 - for review by SIT - ready 2/10/18</dc:description>
  <cp:lastModifiedBy>Jan Aporo</cp:lastModifiedBy>
  <cp:lastPrinted>2020-07-16T04:29:44Z</cp:lastPrinted>
  <dcterms:created xsi:type="dcterms:W3CDTF">2010-10-17T20:59:02Z</dcterms:created>
  <dcterms:modified xsi:type="dcterms:W3CDTF">2020-07-28T03:59:55Z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0x010100D6A407B66DFA6043A0E634D61632135B</vt:lpwstr>
  </property>
  <property fmtid="{D5CDD505-2E9C-101B-9397-08002B2CF9AE}" pid="3" name="Modified_x0020_By">
    <vt:lpwstr/>
  </property>
  <property fmtid="{D5CDD505-2E9C-101B-9397-08002B2CF9AE}" pid="4" name="Created By">
    <vt:lpwstr/>
  </property>
  <property fmtid="{D5CDD505-2E9C-101B-9397-08002B2CF9AE}" pid="5" name="Modified By">
    <vt:lpwstr/>
  </property>
  <property fmtid="{D5CDD505-2E9C-101B-9397-08002B2CF9AE}" pid="6" name="Created_x0020_By">
    <vt:lpwstr/>
  </property>
  <property fmtid="{D5CDD505-2E9C-101B-9397-08002B2CF9AE}" pid="7" name="MSIP_Label_71cef378-a6aa-44c9-b808-28fb30f5a5a6_Enabled">
    <vt:lpwstr>True</vt:lpwstr>
  </property>
  <property fmtid="{D5CDD505-2E9C-101B-9397-08002B2CF9AE}" pid="8" name="MSIP_Label_71cef378-a6aa-44c9-b808-28fb30f5a5a6_SiteId">
    <vt:lpwstr>5c908180-a006-403f-b9be-8829934f08dd</vt:lpwstr>
  </property>
  <property fmtid="{D5CDD505-2E9C-101B-9397-08002B2CF9AE}" pid="9" name="MSIP_Label_71cef378-a6aa-44c9-b808-28fb30f5a5a6_Owner">
    <vt:lpwstr>jan.aporo@ot.govt.nz</vt:lpwstr>
  </property>
  <property fmtid="{D5CDD505-2E9C-101B-9397-08002B2CF9AE}" pid="10" name="MSIP_Label_71cef378-a6aa-44c9-b808-28fb30f5a5a6_SetDate">
    <vt:lpwstr>2019-10-21T04:02:51.1379547Z</vt:lpwstr>
  </property>
  <property fmtid="{D5CDD505-2E9C-101B-9397-08002B2CF9AE}" pid="11" name="MSIP_Label_71cef378-a6aa-44c9-b808-28fb30f5a5a6_Name">
    <vt:lpwstr>In-Confidence</vt:lpwstr>
  </property>
  <property fmtid="{D5CDD505-2E9C-101B-9397-08002B2CF9AE}" pid="12" name="MSIP_Label_71cef378-a6aa-44c9-b808-28fb30f5a5a6_Application">
    <vt:lpwstr>Microsoft Azure Information Protection</vt:lpwstr>
  </property>
  <property fmtid="{D5CDD505-2E9C-101B-9397-08002B2CF9AE}" pid="13" name="MSIP_Label_71cef378-a6aa-44c9-b808-28fb30f5a5a6_ActionId">
    <vt:lpwstr>fd3170ab-870a-453f-8590-ee32b6a18888</vt:lpwstr>
  </property>
  <property fmtid="{D5CDD505-2E9C-101B-9397-08002B2CF9AE}" pid="14" name="MSIP_Label_71cef378-a6aa-44c9-b808-28fb30f5a5a6_Extended_MSFT_Method">
    <vt:lpwstr>Automatic</vt:lpwstr>
  </property>
  <property fmtid="{D5CDD505-2E9C-101B-9397-08002B2CF9AE}" pid="15" name="Sensitivity">
    <vt:lpwstr>In-Confidence</vt:lpwstr>
  </property>
</Properties>
</file>