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y Documents\CE Expenses\"/>
    </mc:Choice>
  </mc:AlternateContent>
  <bookViews>
    <workbookView xWindow="0" yWindow="0" windowWidth="28800" windowHeight="11700" activeTab="5"/>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expenses'!$A$1:$E$46</definedName>
    <definedName name="_xlnm.Print_Area" localSheetId="5">'Gifts and benefits'!$A$1:$F$41</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Travel!$A$1:$E$113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0" i="4" l="1"/>
  <c r="C40" i="3"/>
  <c r="C25" i="2"/>
  <c r="C85" i="1"/>
  <c r="C103" i="1"/>
  <c r="C31" i="1"/>
  <c r="B6" i="13" l="1"/>
  <c r="E60" i="13"/>
  <c r="C60" i="13"/>
  <c r="C32" i="4"/>
  <c r="C31" i="4"/>
  <c r="B60" i="13" l="1"/>
  <c r="B59" i="13"/>
  <c r="D59" i="13"/>
  <c r="B58" i="13"/>
  <c r="D58" i="13"/>
  <c r="D57" i="13"/>
  <c r="B57" i="13"/>
  <c r="D56" i="13"/>
  <c r="B56" i="13"/>
  <c r="D55" i="13"/>
  <c r="B55" i="13"/>
  <c r="B2" i="4"/>
  <c r="B3" i="4"/>
  <c r="B2" i="3"/>
  <c r="B3" i="3"/>
  <c r="B2" i="2"/>
  <c r="B3" i="2"/>
  <c r="B2" i="1"/>
  <c r="B3" i="1"/>
  <c r="F58" i="13" l="1"/>
  <c r="D25" i="2" s="1"/>
  <c r="F60" i="13"/>
  <c r="E30" i="4" s="1"/>
  <c r="F59" i="13"/>
  <c r="D40" i="3" s="1"/>
  <c r="F57" i="13"/>
  <c r="D103" i="1" s="1"/>
  <c r="F56" i="13"/>
  <c r="D85" i="1" s="1"/>
  <c r="F55" i="13"/>
  <c r="D31" i="1" s="1"/>
  <c r="C13" i="13"/>
  <c r="C12" i="13"/>
  <c r="C11" i="13"/>
  <c r="C16" i="13" l="1"/>
  <c r="C17" i="13"/>
  <c r="B5" i="4" l="1"/>
  <c r="B4" i="4"/>
  <c r="B5" i="3"/>
  <c r="B4" i="3"/>
  <c r="B5" i="2"/>
  <c r="B4" i="2"/>
  <c r="B5" i="1"/>
  <c r="B4" i="1"/>
  <c r="C15" i="13" l="1"/>
  <c r="F12" i="13" l="1"/>
  <c r="C30" i="4"/>
  <c r="F11" i="13" s="1"/>
  <c r="F13" i="13" l="1"/>
  <c r="B103" i="1"/>
  <c r="B17" i="13" s="1"/>
  <c r="B85" i="1"/>
  <c r="B16" i="13" s="1"/>
  <c r="B31" i="1"/>
  <c r="B15" i="13" s="1"/>
  <c r="B40" i="3" l="1"/>
  <c r="B13" i="13" s="1"/>
  <c r="B25" i="2"/>
  <c r="B12" i="13" s="1"/>
  <c r="B11" i="13" l="1"/>
  <c r="B104"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33" authorId="0" shapeId="0">
      <text>
        <r>
          <rPr>
            <sz val="9"/>
            <color indexed="81"/>
            <rFont val="Tahoma"/>
            <family val="2"/>
          </rPr>
          <t xml:space="preserve">
Insert additional rows as needed:
- 'right click' on a row number (left of screen)
- select 'Insert' (this will insert a row above it)
</t>
        </r>
      </text>
    </comment>
    <comment ref="A88"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<sst xmlns="http://schemas.openxmlformats.org/spreadsheetml/2006/main" count="611" uniqueCount="327">
  <si>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</si>
  <si>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</si>
  <si>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</si>
  <si>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</si>
  <si>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</si>
  <si>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</si>
  <si>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</si>
  <si>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</si>
  <si>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</si>
  <si>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</si>
  <si>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</si>
  <si>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</si>
  <si>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</si>
  <si>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</si>
  <si>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</si>
  <si>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</si>
  <si>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</si>
  <si>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</si>
  <si>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</si>
  <si>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</si>
  <si>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</si>
  <si>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</si>
  <si>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</si>
  <si>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</si>
  <si>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</si>
  <si>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</si>
  <si>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</si>
  <si>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</si>
  <si>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</si>
  <si>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</si>
  <si>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</si>
  <si>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</si>
  <si>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</si>
  <si>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</si>
  <si>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</si>
  <si>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</si>
  <si>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</si>
  <si>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</si>
  <si>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</si>
  <si>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</si>
  <si>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</si>
  <si>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</si>
  <si>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</si>
  <si>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</si>
  <si>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</si>
  <si>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</si>
  <si>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</si>
  <si>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</si>
  <si>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</si>
  <si>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</si>
  <si>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</si>
  <si>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</si>
  <si>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</si>
  <si>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</si>
  <si>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</si>
  <si>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</si>
  <si>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</si>
  <si>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</si>
  <si>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</si>
  <si>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</si>
  <si>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</si>
  <si>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</si>
  <si>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</si>
  <si>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</si>
  <si>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</si>
  <si>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</si>
  <si>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</si>
  <si>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</si>
  <si>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</si>
  <si>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</si>
  <si>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</si>
  <si>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</si>
  <si>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</si>
  <si>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</si>
  <si>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</si>
  <si>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</si>
  <si>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</si>
  <si>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</si>
  <si>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</si>
  <si>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</si>
  <si>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</si>
  <si>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</si>
  <si>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</si>
  <si>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</si>
  <si>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</si>
  <si>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</si>
  <si>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</si>
  <si>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</si>
  <si>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</si>
  <si>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</si>
  <si>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</si>
  <si>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</si>
  <si>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</si>
  <si>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</si>
  <si>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</si>
  <si>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</si>
  <si>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</si>
  <si>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</si>
  <si>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</si>
  <si>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</si>
  <si>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</si>
  <si>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</si>
  <si>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</si>
  <si>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</si>
  <si>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</si>
  <si>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</si>
  <si>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</si>
  <si>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</si>
  <si>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</si>
  <si>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</si>
  <si>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</si>
  <si>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</si>
  <si>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</si>
  <si>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</si>
  <si>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</si>
  <si>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</si>
  <si>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</si>
  <si>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</si>
  <si>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</si>
  <si>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</si>
  <si>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</si>
  <si>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</si>
  <si>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</si>
  <si>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</si>
  <si>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</si>
  <si>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</si>
  <si>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</si>
  <si>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</si>
  <si>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</si>
  <si>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</si>
  <si>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</si>
  <si>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</si>
  <si>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</si>
  <si>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</si>
  <si>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</si>
  <si>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</si>
  <si>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</si>
  <si>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</si>
  <si>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</si>
  <si>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</si>
  <si>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</si>
  <si>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</si>
  <si>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</si>
  <si>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</si>
  <si>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</si>
  <si>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</si>
  <si>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</si>
  <si>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</si>
  <si>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</si>
  <si>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</si>
  <si>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</si>
  <si>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</si>
  <si>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</si>
  <si>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</si>
  <si>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</si>
  <si>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</si>
  <si>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</si>
  <si>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</si>
  <si>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</si>
  <si>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</si>
  <si>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</si>
  <si>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</si>
  <si>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</si>
  <si>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</si>
  <si>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</si>
  <si>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</si>
  <si>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</si>
  <si>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</si>
  <si>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</si>
  <si>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Christine Stevenson</t>
  </si>
  <si>
    <t>NZ Customs</t>
  </si>
  <si>
    <t>Mobile Phone</t>
  </si>
  <si>
    <t xml:space="preserve">Monthly Usage - July </t>
  </si>
  <si>
    <t>Wellington</t>
  </si>
  <si>
    <t xml:space="preserve">Mobile Phone </t>
  </si>
  <si>
    <t>Monthly Usage - August</t>
  </si>
  <si>
    <t>Return Airfare - Wgtn / Dunedin / Wgtn</t>
  </si>
  <si>
    <t>Wellington / Dunedin</t>
  </si>
  <si>
    <t>Meeting with Dunedin Airport Chief Executive and attended the Dunedin Customs Medal Ceremony</t>
  </si>
  <si>
    <t xml:space="preserve">Comptrollers Commendation Afternoon Tea with Auckland Staff </t>
  </si>
  <si>
    <t>Return Airfare - Wgtn / Auckland / Wgtn</t>
  </si>
  <si>
    <t>Wellington / Auckland</t>
  </si>
  <si>
    <t>Attend Auckland and ACIF Medal Ceremony</t>
  </si>
  <si>
    <t>Attend the Christchurch Medal Ceremony</t>
  </si>
  <si>
    <t>Return Airfare - Wgtn / Christchurch / Wgtn</t>
  </si>
  <si>
    <t xml:space="preserve">Wellington </t>
  </si>
  <si>
    <t>Attend Queenstown Medal Ceremony</t>
  </si>
  <si>
    <t>Meeting with the Ports of Auckland &amp; Site Visit to Auckland International Airport (MPI)</t>
  </si>
  <si>
    <t xml:space="preserve">Attend Tauranga Medal Ceremony </t>
  </si>
  <si>
    <t>Administration</t>
  </si>
  <si>
    <t>1 - 31 July 2021</t>
  </si>
  <si>
    <t>1 - 31 August 2021</t>
  </si>
  <si>
    <t>Car Hire</t>
  </si>
  <si>
    <t>Taxi from Auckland Domestic Terminal to Auckland  Customhouse</t>
  </si>
  <si>
    <t>Taxi from home to Wellington Domestic Terminal</t>
  </si>
  <si>
    <t>Taxi from Wellington Domestic Terminal to home</t>
  </si>
  <si>
    <t>Auckland</t>
  </si>
  <si>
    <t>Taxi from Auckland Domestic Terminal to Auckland  City</t>
  </si>
  <si>
    <t>Return Airfare - Wgtn / Tauranga / Wgtn</t>
  </si>
  <si>
    <t>Wellington / Tauranga</t>
  </si>
  <si>
    <t>Air NZ Parliamentary Reception</t>
  </si>
  <si>
    <t>Spirit of Service Awards</t>
  </si>
  <si>
    <t>Public Service Commission</t>
  </si>
  <si>
    <t>APEC CEO Summit</t>
  </si>
  <si>
    <t xml:space="preserve">APEC Summit </t>
  </si>
  <si>
    <t>11 - 12 November 2021</t>
  </si>
  <si>
    <t xml:space="preserve">Monthly Usage - September </t>
  </si>
  <si>
    <t>Return Airfare - Wgtn / Queenstown / Wgtn</t>
  </si>
  <si>
    <t>Wellington / Queenstown</t>
  </si>
  <si>
    <t>Return Airfare - Wgtn / Kerikeri / Wgtn</t>
  </si>
  <si>
    <t>1 - 2 November 2021</t>
  </si>
  <si>
    <t>Wellington / Kerikeri</t>
  </si>
  <si>
    <t>Accommodation - One night</t>
  </si>
  <si>
    <t>Kerikeri</t>
  </si>
  <si>
    <t xml:space="preserve">Taxi from the Customhouse to Wellington Domestic Terminal </t>
  </si>
  <si>
    <t xml:space="preserve">Taxi from home to Wellington Domestic Terminal </t>
  </si>
  <si>
    <t xml:space="preserve">Meeting with Iwi and hapū leaders of Te Pewhairangi and Customs Staff </t>
  </si>
  <si>
    <t>Accompanying Minister of Customs to a SES Signing with Genetic Technologies and Customs staff Site Visit</t>
  </si>
  <si>
    <t>Return Airfare - Wgtn / Gisborne / Auckland / Wgtn</t>
  </si>
  <si>
    <t>Ticket Issue Service Fee</t>
  </si>
  <si>
    <t xml:space="preserve">Site Visit to see Customs Staff: Auckland Customhouse / ACIF / IMC &amp; Auckland International Airport </t>
  </si>
  <si>
    <t>1 - 31 October 2021</t>
  </si>
  <si>
    <t>Queenstown</t>
  </si>
  <si>
    <t>3 - 4 August 2021</t>
  </si>
  <si>
    <t>1 - 30 September 2021</t>
  </si>
  <si>
    <t>Monthly Usage - October</t>
  </si>
  <si>
    <t>Monthly Usage - November</t>
  </si>
  <si>
    <t>Monthly Usage - December</t>
  </si>
  <si>
    <t>Monthly Usage - January</t>
  </si>
  <si>
    <t xml:space="preserve">Return Airfare - Wgtn / Auckland / Wgtn </t>
  </si>
  <si>
    <t>12 - 13 May 2022</t>
  </si>
  <si>
    <t xml:space="preserve">Meetings with Chief Executive - Ports of Auckland and Chief Executive - Auckland Airport and attended the Customs Staff Forum </t>
  </si>
  <si>
    <t xml:space="preserve">Return Airfare - Wgtn / Christchurch / Wgtn </t>
  </si>
  <si>
    <t xml:space="preserve">Wellington / Christchurch </t>
  </si>
  <si>
    <t xml:space="preserve">Site Visit to Christchurch - catch-up with staff </t>
  </si>
  <si>
    <t>9 June - 1 July 2022</t>
  </si>
  <si>
    <t>Monthly Usage - February</t>
  </si>
  <si>
    <t>Monthly Usage - March</t>
  </si>
  <si>
    <t>Monthly Usage - May</t>
  </si>
  <si>
    <t>Monthly Usage - June</t>
  </si>
  <si>
    <t>Satellite Phone</t>
  </si>
  <si>
    <t>Monthly Plan - August</t>
  </si>
  <si>
    <t>Monthly Plan - September</t>
  </si>
  <si>
    <t>Monthly Plan - November</t>
  </si>
  <si>
    <t>Monthly Plan - December</t>
  </si>
  <si>
    <t>Monthly Plan - January</t>
  </si>
  <si>
    <t xml:space="preserve">Monthly Plan - February </t>
  </si>
  <si>
    <t>Monthly Plan - April</t>
  </si>
  <si>
    <t>Monthly Usage - April</t>
  </si>
  <si>
    <t>Monthly Plan - May</t>
  </si>
  <si>
    <t>Monthly Plan - June</t>
  </si>
  <si>
    <t xml:space="preserve">Monthly Plan - July </t>
  </si>
  <si>
    <t xml:space="preserve">Monthly Plan - October </t>
  </si>
  <si>
    <t>Monthly Plan - March</t>
  </si>
  <si>
    <t>Air NZ</t>
  </si>
  <si>
    <t xml:space="preserve">Meal </t>
  </si>
  <si>
    <t>Meetings with Chief Executive - Ports of Auckland and Chief Executive - Auckland Airport and attended the Customs Staff Forum</t>
  </si>
  <si>
    <t>Brussels</t>
  </si>
  <si>
    <t>The Hague</t>
  </si>
  <si>
    <t>Paris</t>
  </si>
  <si>
    <t>London</t>
  </si>
  <si>
    <t>1 - 30 November 2021</t>
  </si>
  <si>
    <t>1 - 31 December 2021</t>
  </si>
  <si>
    <t>1 - 31 January 2022</t>
  </si>
  <si>
    <t>1 - 27 February 2022</t>
  </si>
  <si>
    <t>1- 30 April 2022</t>
  </si>
  <si>
    <t>1 - 31 May 2022</t>
  </si>
  <si>
    <t xml:space="preserve">1 - 30 June 2022 </t>
  </si>
  <si>
    <t>Election Night Party</t>
  </si>
  <si>
    <t>Australian High Commissioner</t>
  </si>
  <si>
    <t>PSLT end of year function</t>
  </si>
  <si>
    <t>PSC</t>
  </si>
  <si>
    <t xml:space="preserve">Offline Travel Booking &amp; Ticket Service Fee </t>
  </si>
  <si>
    <t>Chartered Accountant Australia and New Zealand (CAANZ) Subscription</t>
  </si>
  <si>
    <t>Membership Fee</t>
  </si>
  <si>
    <t xml:space="preserve">Ticket Issue Service Fee &amp; Additional Fare for International Travel </t>
  </si>
  <si>
    <t>Site Visit to Auckland International Airport accompanying the Prime Minister</t>
  </si>
  <si>
    <t>Site Visit to Auckland International Airport accompanying the Minister of Customs</t>
  </si>
  <si>
    <t>Better Outcomes - COVID-19 Border Response: Public Service Day Awards</t>
  </si>
  <si>
    <t>Wellington / Gisborne / Auckland / Wellington</t>
  </si>
  <si>
    <t>Canada Border Services</t>
  </si>
  <si>
    <t>Pewter round dish</t>
  </si>
  <si>
    <t>French Customs</t>
  </si>
  <si>
    <t>Small leather wallet</t>
  </si>
  <si>
    <t>Australia Border Force</t>
  </si>
  <si>
    <t>Picture of the Singapore national flower</t>
  </si>
  <si>
    <t>Singapore Customs</t>
  </si>
  <si>
    <t>Small bottle of maple syrup</t>
  </si>
  <si>
    <t>Canada Border Services Agency</t>
  </si>
  <si>
    <t>Recycled plastic green shopping bag</t>
  </si>
  <si>
    <t>Belgian Customs</t>
  </si>
  <si>
    <t xml:space="preserve">Small box of tea and small box of biscuits </t>
  </si>
  <si>
    <t xml:space="preserve">UK Border Force </t>
  </si>
  <si>
    <t>HMRC</t>
  </si>
  <si>
    <t xml:space="preserve">10 - 30 June 2022 </t>
  </si>
  <si>
    <t>Taxi</t>
  </si>
  <si>
    <t>10 - 13 June 2022</t>
  </si>
  <si>
    <t xml:space="preserve">Travel from Heathrow Airport to Hotel </t>
  </si>
  <si>
    <t xml:space="preserve">Train </t>
  </si>
  <si>
    <t>London to Brussels</t>
  </si>
  <si>
    <t>Brussels to London</t>
  </si>
  <si>
    <t>Travel from Hotel to St Pancras Train Station to take Train to Brussels</t>
  </si>
  <si>
    <t>29 June - 2 July 2022</t>
  </si>
  <si>
    <t xml:space="preserve">London </t>
  </si>
  <si>
    <t>Travel from St Pancras Station to Hotel</t>
  </si>
  <si>
    <t xml:space="preserve">Taxi </t>
  </si>
  <si>
    <t>Taxi from Auckland Domestic Terminal to Hotel</t>
  </si>
  <si>
    <t xml:space="preserve">Taxi from Customhouse to Wellington Domestic Terminal </t>
  </si>
  <si>
    <t>14 - 15 June 2022</t>
  </si>
  <si>
    <t>19 - 20 June 2022</t>
  </si>
  <si>
    <t>Hosting: B5 Heads / WCO Council Meetings and Visits to Paris, Germany, Netherlands and London to connect with counterparts / Sign MRAs and Declaration of Intents.</t>
  </si>
  <si>
    <t xml:space="preserve">Visit Paris-Charles-de-Gaulle Airport &amp; Signed New Zealand-France Declaration </t>
  </si>
  <si>
    <t>Meetings with National Crime Agency (NCA) / NZ High Commissioner / Her Majesty's Revenue &amp; Customs (HMRC) / UK Border Force and MRA Signing with the HMRC Director-General</t>
  </si>
  <si>
    <t>Travel from Hotel to National Crime Agency HQ</t>
  </si>
  <si>
    <t xml:space="preserve">Visit to the Port of Rotterdam / Met with Customs Administration of the Netherlands (Dutch Customs) and Signed the Memorandum of Arrangement (MoA) </t>
  </si>
  <si>
    <t>Travel from Hotel to Heathrow Airport</t>
  </si>
  <si>
    <t>Accommodation and Meals</t>
  </si>
  <si>
    <t>Wgtn / Auckland / London / London / Auckland / Wellington</t>
  </si>
  <si>
    <t>Small recycled nylon hand bag</t>
  </si>
  <si>
    <t>French Gendarmerie - branded notebook</t>
  </si>
  <si>
    <t xml:space="preserve">Dinner while travelling in Auckland with Chief Executive - MPI </t>
  </si>
  <si>
    <t xml:space="preserve">Return Airfares - Wgtn / Auckland / London / London / Auckland / Wgtn </t>
  </si>
  <si>
    <t xml:space="preserve">Small box of sweets, shortbread and tea </t>
  </si>
  <si>
    <t xml:space="preserve">Accommodation </t>
  </si>
  <si>
    <t>Meetings with Taxation and Customs Union / Bilaterals with the World Customs Organisation / Belgium Customs / Battlefield tour and Wreath laying
Hosting: B5 Heads / WCO Council Meetings / Women in Customs Breakfast Event and Kiwi Night - NZ Customs Reception</t>
  </si>
  <si>
    <t>16 - 18 June 2022 
&amp;
21 - 28 June 2022</t>
  </si>
  <si>
    <t>Deputy Chief Executive Finance, Technology and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</si>
</sst>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00_);[Red]\(&quot;$&quot;#,##0.00\)"/>
    <numFmt numFmtId="165" formatCode="_(&quot;$&quot;* #,##0.00_);_(&quot;$&quot;* \(#,##0.00\);_(&quot;$&quot;* &quot;-&quot;??_);_(@_)"/>
    <numFmt numFmtId="166" formatCode="&quot;$&quot;#,##0.00"/>
    <numFmt numFmtId="167" formatCode="[$-1409]d\ mmmm\ yyyy;@"/>
    <numFmt numFmtId="168" formatCode="#,##0.00;[Red]#,##0.00"/>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8">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1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3" borderId="3" xfId="0" applyNumberFormat="1" applyFont="1" applyFill="1" applyBorder="1" applyAlignment="1" applyProtection="1">
      <alignment vertical="center"/>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11" borderId="3" xfId="0" applyNumberFormat="1" applyFont="1" applyFill="1" applyBorder="1" applyAlignment="1" applyProtection="1">
      <alignment horizontal="left" vertical="center"/>
      <protection locked="0"/>
    </xf>
    <xf numFmtId="168"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wrapText="1"/>
      <protection locked="0"/>
    </xf>
    <xf numFmtId="168" fontId="20" fillId="3" borderId="0" xfId="0" applyNumberFormat="1" applyFont="1" applyFill="1" applyBorder="1" applyAlignment="1" applyProtection="1">
      <alignment vertical="center"/>
    </xf>
    <xf numFmtId="168" fontId="19" fillId="3" borderId="0" xfId="0" applyNumberFormat="1" applyFont="1" applyFill="1" applyBorder="1" applyAlignment="1" applyProtection="1">
      <alignment vertical="center"/>
    </xf>
    <xf numFmtId="168" fontId="15" fillId="11" borderId="4" xfId="0" applyNumberFormat="1" applyFont="1" applyFill="1" applyBorder="1" applyAlignment="1" applyProtection="1">
      <alignment wrapText="1"/>
      <protection locked="0"/>
    </xf>
    <xf numFmtId="167" fontId="15" fillId="11" borderId="3" xfId="0" applyNumberFormat="1" applyFont="1" applyFill="1" applyBorder="1" applyAlignment="1" applyProtection="1">
      <alignment horizontal="left"/>
      <protection locked="0"/>
    </xf>
    <xf numFmtId="0" fontId="15" fillId="11" borderId="5" xfId="0" applyFont="1" applyFill="1" applyBorder="1" applyAlignment="1" applyProtection="1">
      <alignment wrapText="1"/>
      <protection locked="0"/>
    </xf>
    <xf numFmtId="0" fontId="0" fillId="11" borderId="0" xfId="0" applyFill="1" applyProtection="1">
      <protection locked="0"/>
    </xf>
    <xf numFmtId="0" fontId="15" fillId="11" borderId="4" xfId="0" applyNumberFormat="1" applyFont="1" applyFill="1" applyBorder="1" applyAlignment="1" applyProtection="1">
      <alignment horizontal="left" wrapText="1"/>
      <protection locked="0"/>
    </xf>
    <xf numFmtId="0" fontId="0" fillId="11" borderId="4" xfId="0" applyFont="1" applyFill="1" applyBorder="1" applyAlignment="1" applyProtection="1">
      <alignment horizontal="left" wrapText="1"/>
      <protection locked="0"/>
    </xf>
    <xf numFmtId="0" fontId="0" fillId="11" borderId="5" xfId="0" applyFont="1" applyFill="1" applyBorder="1" applyAlignment="1" applyProtection="1">
      <alignment horizontal="left" wrapText="1"/>
      <protection locked="0"/>
    </xf>
    <xf numFmtId="164" fontId="15" fillId="11" borderId="4" xfId="0" applyNumberFormat="1" applyFont="1" applyFill="1" applyBorder="1" applyAlignment="1" applyProtection="1">
      <alignment horizontal="left" wrapText="1"/>
      <protection locked="0"/>
    </xf>
    <xf numFmtId="0" fontId="15" fillId="11" borderId="4" xfId="0" applyFont="1" applyFill="1" applyBorder="1" applyAlignment="1" applyProtection="1">
      <alignment horizontal="left" wrapText="1"/>
      <protection locked="0"/>
    </xf>
    <xf numFmtId="0" fontId="15" fillId="11" borderId="5" xfId="0" applyFont="1" applyFill="1" applyBorder="1" applyAlignment="1" applyProtection="1">
      <alignment horizontal="left" wrapText="1"/>
      <protection locked="0"/>
    </xf>
    <xf numFmtId="167" fontId="15" fillId="11" borderId="3" xfId="0" applyNumberFormat="1" applyFont="1" applyFill="1" applyBorder="1" applyAlignment="1" applyProtection="1">
      <protection locked="0"/>
    </xf>
    <xf numFmtId="0" fontId="18" fillId="2" borderId="0" xfId="0" applyFont="1" applyFill="1" applyBorder="1" applyAlignment="1" applyProtection="1">
      <alignment wrapText="1" readingOrder="1"/>
    </xf>
    <xf numFmtId="4" fontId="15" fillId="11" borderId="4" xfId="0" applyNumberFormat="1" applyFont="1" applyFill="1" applyBorder="1" applyAlignment="1" applyProtection="1">
      <alignment horizontal="right" wrapText="1"/>
      <protection locked="0"/>
    </xf>
    <xf numFmtId="167" fontId="15" fillId="11" borderId="3" xfId="0" applyNumberFormat="1" applyFont="1" applyFill="1" applyBorder="1" applyAlignment="1" applyProtection="1">
      <alignment horizontal="left" wrapText="1"/>
      <protection locked="0"/>
    </xf>
    <xf numFmtId="2" fontId="15" fillId="11" borderId="4" xfId="0" applyNumberFormat="1" applyFont="1" applyFill="1" applyBorder="1" applyAlignment="1" applyProtection="1">
      <alignment horizontal="left" wrapText="1"/>
      <protection locked="0"/>
    </xf>
    <xf numFmtId="2" fontId="15" fillId="11" borderId="4" xfId="0" applyNumberFormat="1"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0" fontId="14" fillId="11" borderId="2" xfId="0" applyFont="1" applyFill="1" applyBorder="1" applyAlignment="1" applyProtection="1">
      <alignment horizontal="left" wrapText="1" readingOrder="1"/>
      <protection locked="0"/>
    </xf>
    <xf numFmtId="167" fontId="13" fillId="0" borderId="2" xfId="0" applyNumberFormat="1" applyFont="1" applyBorder="1" applyAlignment="1" applyProtection="1">
      <alignment horizontal="left" wrapText="1" readingOrder="1"/>
    </xf>
    <xf numFmtId="0" fontId="35" fillId="3"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167" fontId="13" fillId="0" borderId="2" xfId="0" applyNumberFormat="1" applyFont="1" applyBorder="1" applyAlignment="1" applyProtection="1">
      <alignment horizontal="left"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168" fontId="15" fillId="3" borderId="4" xfId="0" applyNumberFormat="1" applyFont="1" applyFill="1" applyBorder="1" applyAlignment="1" applyProtection="1">
      <alignment vertical="center" wrapText="1"/>
      <protection locked="0"/>
    </xf>
    <xf numFmtId="167" fontId="15" fillId="3" borderId="3" xfId="0" applyNumberFormat="1" applyFont="1" applyFill="1" applyBorder="1" applyAlignment="1" applyProtection="1">
      <protection locked="0"/>
    </xf>
    <xf numFmtId="168" fontId="15" fillId="3" borderId="4" xfId="0" applyNumberFormat="1" applyFont="1" applyFill="1" applyBorder="1" applyAlignment="1" applyProtection="1">
      <alignment wrapText="1"/>
      <protection locked="0"/>
    </xf>
    <xf numFmtId="0" fontId="15" fillId="3" borderId="4" xfId="0" applyFont="1" applyFill="1" applyBorder="1" applyAlignment="1" applyProtection="1">
      <alignment wrapText="1"/>
      <protection locked="0"/>
    </xf>
    <xf numFmtId="0" fontId="15" fillId="3" borderId="5" xfId="0" applyFont="1" applyFill="1" applyBorder="1" applyAlignment="1" applyProtection="1">
      <alignment wrapText="1"/>
      <protection locked="0"/>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zoomScaleNormal="100" workbookViewId="0"/>
  </sheetViews>
  <sheetFormatPr defaultColWidth="0" defaultRowHeight="14.25" zeroHeight="1" x14ac:dyDescent="0.2"/>
  <cols>
    <col min="1" max="1" width="219.28515625" style="69" customWidth="1"/>
    <col min="2" max="2" width="33.28515625" style="68" customWidth="1"/>
    <col min="3" max="16384" width="8.7109375" style="16" hidden="1"/>
  </cols>
  <sheetData>
    <row r="1" spans="1:2" ht="23.25" customHeight="1" x14ac:dyDescent="0.2">
      <c r="A1" s="67" t="s">
        <v>0</v>
      </c>
    </row>
    <row r="2" spans="1:2" ht="33" customHeight="1" x14ac:dyDescent="0.2">
      <c r="A2" s="129" t="s">
        <v>1</v>
      </c>
    </row>
    <row r="3" spans="1:2" ht="17.25" customHeight="1" x14ac:dyDescent="0.2"/>
    <row r="4" spans="1:2" ht="23.25" customHeight="1" x14ac:dyDescent="0.2">
      <c r="A4" s="148" t="s">
        <v>2</v>
      </c>
    </row>
    <row r="5" spans="1:2" ht="17.25" customHeight="1" x14ac:dyDescent="0.2"/>
    <row r="6" spans="1:2" ht="23.25" customHeight="1" x14ac:dyDescent="0.2">
      <c r="A6" s="70" t="s">
        <v>3</v>
      </c>
    </row>
    <row r="7" spans="1:2" ht="17.25" customHeight="1" x14ac:dyDescent="0.2">
      <c r="A7" s="71" t="s">
        <v>4</v>
      </c>
    </row>
    <row r="8" spans="1:2" ht="17.25" customHeight="1" x14ac:dyDescent="0.2">
      <c r="A8" s="72" t="s">
        <v>5</v>
      </c>
    </row>
    <row r="9" spans="1:2" ht="17.25" customHeight="1" x14ac:dyDescent="0.2">
      <c r="A9" s="72"/>
    </row>
    <row r="10" spans="1:2" ht="23.25" customHeight="1" x14ac:dyDescent="0.2">
      <c r="A10" s="70" t="s">
        <v>6</v>
      </c>
      <c r="B10" s="102" t="s">
        <v>7</v>
      </c>
    </row>
    <row r="11" spans="1:2" ht="17.25" customHeight="1" x14ac:dyDescent="0.2">
      <c r="A11" s="73" t="s">
        <v>8</v>
      </c>
    </row>
    <row r="12" spans="1:2" ht="17.25" customHeight="1" x14ac:dyDescent="0.2">
      <c r="A12" s="72" t="s">
        <v>9</v>
      </c>
    </row>
    <row r="13" spans="1:2" ht="17.25" customHeight="1" x14ac:dyDescent="0.2">
      <c r="A13" s="72" t="s">
        <v>10</v>
      </c>
    </row>
    <row r="14" spans="1:2" ht="17.25" customHeight="1" x14ac:dyDescent="0.2">
      <c r="A14" s="74" t="s">
        <v>11</v>
      </c>
    </row>
    <row r="15" spans="1:2" ht="17.25" customHeight="1" x14ac:dyDescent="0.2">
      <c r="A15" s="72" t="s">
        <v>12</v>
      </c>
    </row>
    <row r="16" spans="1:2" ht="17.25" customHeight="1" x14ac:dyDescent="0.2">
      <c r="A16" s="72"/>
    </row>
    <row r="17" spans="1:1" ht="23.25" customHeight="1" x14ac:dyDescent="0.2">
      <c r="A17" s="70" t="s">
        <v>13</v>
      </c>
    </row>
    <row r="18" spans="1:1" ht="17.25" customHeight="1" x14ac:dyDescent="0.2">
      <c r="A18" s="74" t="s">
        <v>14</v>
      </c>
    </row>
    <row r="19" spans="1:1" ht="17.25" customHeight="1" x14ac:dyDescent="0.2">
      <c r="A19" s="74" t="s">
        <v>15</v>
      </c>
    </row>
    <row r="20" spans="1:1" ht="17.25" customHeight="1" x14ac:dyDescent="0.2">
      <c r="A20" s="98" t="s">
        <v>16</v>
      </c>
    </row>
    <row r="21" spans="1:1" ht="17.25" customHeight="1" x14ac:dyDescent="0.2">
      <c r="A21" s="75"/>
    </row>
    <row r="22" spans="1:1" ht="23.25" customHeight="1" x14ac:dyDescent="0.2">
      <c r="A22" s="70" t="s">
        <v>17</v>
      </c>
    </row>
    <row r="23" spans="1:1" ht="17.25" customHeight="1" x14ac:dyDescent="0.2">
      <c r="A23" s="75" t="s">
        <v>18</v>
      </c>
    </row>
    <row r="24" spans="1:1" ht="17.25" customHeight="1" x14ac:dyDescent="0.2">
      <c r="A24" s="75"/>
    </row>
    <row r="25" spans="1:1" ht="23.25" customHeight="1" x14ac:dyDescent="0.2">
      <c r="A25" s="70" t="s">
        <v>19</v>
      </c>
    </row>
    <row r="26" spans="1:1" ht="17.25" customHeight="1" x14ac:dyDescent="0.2">
      <c r="A26" s="76" t="s">
        <v>20</v>
      </c>
    </row>
    <row r="27" spans="1:1" ht="32.25" customHeight="1" x14ac:dyDescent="0.2">
      <c r="A27" s="74" t="s">
        <v>21</v>
      </c>
    </row>
    <row r="28" spans="1:1" ht="17.25" customHeight="1" x14ac:dyDescent="0.2">
      <c r="A28" s="76" t="s">
        <v>22</v>
      </c>
    </row>
    <row r="29" spans="1:1" ht="32.25" customHeight="1" x14ac:dyDescent="0.2">
      <c r="A29" s="74" t="s">
        <v>23</v>
      </c>
    </row>
    <row r="30" spans="1:1" ht="17.25" customHeight="1" x14ac:dyDescent="0.2">
      <c r="A30" s="76" t="s">
        <v>24</v>
      </c>
    </row>
    <row r="31" spans="1:1" ht="17.25" customHeight="1" x14ac:dyDescent="0.2">
      <c r="A31" s="74" t="s">
        <v>25</v>
      </c>
    </row>
    <row r="32" spans="1:1" ht="17.25" customHeight="1" x14ac:dyDescent="0.2">
      <c r="A32" s="76" t="s">
        <v>26</v>
      </c>
    </row>
    <row r="33" spans="1:1" ht="32.25" customHeight="1" x14ac:dyDescent="0.2">
      <c r="A33" s="77" t="s">
        <v>27</v>
      </c>
    </row>
    <row r="34" spans="1:1" ht="32.25" customHeight="1" x14ac:dyDescent="0.2">
      <c r="A34" s="78" t="s">
        <v>28</v>
      </c>
    </row>
    <row r="35" spans="1:1" ht="17.25" customHeight="1" x14ac:dyDescent="0.2">
      <c r="A35" s="76" t="s">
        <v>29</v>
      </c>
    </row>
    <row r="36" spans="1:1" ht="32.25" customHeight="1" x14ac:dyDescent="0.2">
      <c r="A36" s="74" t="s">
        <v>30</v>
      </c>
    </row>
    <row r="37" spans="1:1" ht="32.25" customHeight="1" x14ac:dyDescent="0.2">
      <c r="A37" s="77" t="s">
        <v>31</v>
      </c>
    </row>
    <row r="38" spans="1:1" ht="32.25" customHeight="1" x14ac:dyDescent="0.2">
      <c r="A38" s="74" t="s">
        <v>32</v>
      </c>
    </row>
    <row r="39" spans="1:1" ht="17.25" customHeight="1" x14ac:dyDescent="0.2">
      <c r="A39" s="78"/>
    </row>
    <row r="40" spans="1:1" ht="22.5" customHeight="1" x14ac:dyDescent="0.2">
      <c r="A40" s="70" t="s">
        <v>33</v>
      </c>
    </row>
    <row r="41" spans="1:1" ht="17.25" customHeight="1" x14ac:dyDescent="0.2">
      <c r="A41" s="83" t="s">
        <v>34</v>
      </c>
    </row>
    <row r="42" spans="1:1" ht="17.25" customHeight="1" x14ac:dyDescent="0.2">
      <c r="A42" s="79" t="s">
        <v>35</v>
      </c>
    </row>
    <row r="43" spans="1:1" ht="17.25" customHeight="1" x14ac:dyDescent="0.2">
      <c r="A43" s="80" t="s">
        <v>36</v>
      </c>
    </row>
    <row r="44" spans="1:1" ht="32.25" customHeight="1" x14ac:dyDescent="0.2">
      <c r="A44" s="80" t="s">
        <v>37</v>
      </c>
    </row>
    <row r="45" spans="1:1" ht="32.25" customHeight="1" x14ac:dyDescent="0.2">
      <c r="A45" s="80" t="s">
        <v>38</v>
      </c>
    </row>
    <row r="46" spans="1:1" ht="17.25" customHeight="1" x14ac:dyDescent="0.2">
      <c r="A46" s="81" t="s">
        <v>39</v>
      </c>
    </row>
    <row r="47" spans="1:1" ht="32.25" customHeight="1" x14ac:dyDescent="0.2">
      <c r="A47" s="77" t="s">
        <v>40</v>
      </c>
    </row>
    <row r="48" spans="1:1" ht="32.25" customHeight="1" x14ac:dyDescent="0.2">
      <c r="A48" s="77" t="s">
        <v>41</v>
      </c>
    </row>
    <row r="49" spans="1:1" ht="32.25" customHeight="1" x14ac:dyDescent="0.2">
      <c r="A49" s="80" t="s">
        <v>42</v>
      </c>
    </row>
    <row r="50" spans="1:1" ht="17.25" customHeight="1" x14ac:dyDescent="0.2">
      <c r="A50" s="80" t="s">
        <v>43</v>
      </c>
    </row>
    <row r="51" spans="1:1" ht="17.25" customHeight="1" x14ac:dyDescent="0.2">
      <c r="A51" s="80" t="s">
        <v>44</v>
      </c>
    </row>
    <row r="52" spans="1:1" ht="17.25" customHeight="1" x14ac:dyDescent="0.2">
      <c r="A52" s="80"/>
    </row>
    <row r="53" spans="1:1" ht="22.5" customHeight="1" x14ac:dyDescent="0.2">
      <c r="A53" s="70" t="s">
        <v>45</v>
      </c>
    </row>
    <row r="54" spans="1:1" ht="32.25" customHeight="1" x14ac:dyDescent="0.2">
      <c r="A54" s="139" t="s">
        <v>46</v>
      </c>
    </row>
    <row r="55" spans="1:1" ht="17.25" customHeight="1" x14ac:dyDescent="0.2">
      <c r="A55" s="82" t="s">
        <v>47</v>
      </c>
    </row>
    <row r="56" spans="1:1" ht="17.25" customHeight="1" x14ac:dyDescent="0.2">
      <c r="A56" s="83" t="s">
        <v>48</v>
      </c>
    </row>
    <row r="57" spans="1:1" ht="17.25" customHeight="1" x14ac:dyDescent="0.2">
      <c r="A57" s="98" t="s">
        <v>49</v>
      </c>
    </row>
    <row r="58" spans="1:1" ht="17.25" customHeight="1" x14ac:dyDescent="0.2">
      <c r="A58" s="84" t="s">
        <v>50</v>
      </c>
    </row>
    <row r="59" spans="1:1" x14ac:dyDescent="0.2"/>
    <row r="60" spans="1:1" hidden="1" x14ac:dyDescent="0.2"/>
    <row r="61" spans="1:1" hidden="1" x14ac:dyDescent="0.2">
      <c r="A61" s="85"/>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zoomScaleNormal="100" workbookViewId="0">
      <selection activeCell="C15" sqref="C15"/>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85" t="s">
        <v>51</v>
      </c>
      <c r="B1" s="185"/>
      <c r="C1" s="185"/>
      <c r="D1" s="185"/>
      <c r="E1" s="185"/>
      <c r="F1" s="185"/>
      <c r="G1" s="46"/>
      <c r="H1" s="46"/>
      <c r="I1" s="46"/>
      <c r="J1" s="46"/>
      <c r="K1" s="46"/>
    </row>
    <row r="2" spans="1:11" ht="21" customHeight="1" x14ac:dyDescent="0.2">
      <c r="A2" s="4" t="s">
        <v>52</v>
      </c>
      <c r="B2" s="186" t="s">
        <v>170</v>
      </c>
      <c r="C2" s="186"/>
      <c r="D2" s="186"/>
      <c r="E2" s="186"/>
      <c r="F2" s="186"/>
      <c r="G2" s="46"/>
      <c r="H2" s="46"/>
      <c r="I2" s="46"/>
      <c r="J2" s="46"/>
      <c r="K2" s="46"/>
    </row>
    <row r="3" spans="1:11" ht="21" customHeight="1" x14ac:dyDescent="0.2">
      <c r="A3" s="4" t="s">
        <v>53</v>
      </c>
      <c r="B3" s="186" t="s">
        <v>169</v>
      </c>
      <c r="C3" s="186"/>
      <c r="D3" s="186"/>
      <c r="E3" s="186"/>
      <c r="F3" s="186"/>
      <c r="G3" s="46"/>
      <c r="H3" s="46"/>
      <c r="I3" s="46"/>
      <c r="J3" s="46"/>
      <c r="K3" s="46"/>
    </row>
    <row r="4" spans="1:11" ht="21" customHeight="1" x14ac:dyDescent="0.2">
      <c r="A4" s="4" t="s">
        <v>54</v>
      </c>
      <c r="B4" s="187">
        <v>44378</v>
      </c>
      <c r="C4" s="187"/>
      <c r="D4" s="187"/>
      <c r="E4" s="187"/>
      <c r="F4" s="187"/>
      <c r="G4" s="46"/>
      <c r="H4" s="46"/>
      <c r="I4" s="46"/>
      <c r="J4" s="46"/>
      <c r="K4" s="46"/>
    </row>
    <row r="5" spans="1:11" ht="21" customHeight="1" x14ac:dyDescent="0.2">
      <c r="A5" s="4" t="s">
        <v>55</v>
      </c>
      <c r="B5" s="187">
        <v>44742</v>
      </c>
      <c r="C5" s="187"/>
      <c r="D5" s="187"/>
      <c r="E5" s="187"/>
      <c r="F5" s="187"/>
      <c r="G5" s="46"/>
      <c r="H5" s="46"/>
      <c r="I5" s="46"/>
      <c r="J5" s="46"/>
      <c r="K5" s="46"/>
    </row>
    <row r="6" spans="1:11" ht="21" customHeight="1" x14ac:dyDescent="0.2">
      <c r="A6" s="4" t="s">
        <v>56</v>
      </c>
      <c r="B6" s="184" t="str">
        <f>IF(AND(Travel!B7&lt;&gt;A30,Hospitality!B7&lt;&gt;A30,'All other expenses'!B7&lt;&gt;A30,'Gifts and benefits'!B7&lt;&gt;A30),A31,IF(AND(Travel!B7=A30,Hospitality!B7=A30,'All other expenses'!B7=A30,'Gifts and benefits'!B7=A30),A33,A32))</f>
        <v>Data and totals checked on all sheets</v>
      </c>
      <c r="C6" s="184"/>
      <c r="D6" s="184"/>
      <c r="E6" s="184"/>
      <c r="F6" s="184"/>
      <c r="G6" s="34"/>
      <c r="H6" s="46"/>
      <c r="I6" s="46"/>
      <c r="J6" s="46"/>
      <c r="K6" s="46"/>
    </row>
    <row r="7" spans="1:11" ht="21" customHeight="1" x14ac:dyDescent="0.2">
      <c r="A7" s="4" t="s">
        <v>57</v>
      </c>
      <c r="B7" s="183" t="s">
        <v>58</v>
      </c>
      <c r="C7" s="183"/>
      <c r="D7" s="183"/>
      <c r="E7" s="183"/>
      <c r="F7" s="183"/>
      <c r="G7" s="34"/>
      <c r="H7" s="46"/>
      <c r="I7" s="46"/>
      <c r="J7" s="46"/>
      <c r="K7" s="46"/>
    </row>
    <row r="8" spans="1:11" ht="21" customHeight="1" x14ac:dyDescent="0.2">
      <c r="A8" s="4" t="s">
        <v>59</v>
      </c>
      <c r="B8" s="183" t="s">
        <v>326</v>
      </c>
      <c r="C8" s="183"/>
      <c r="D8" s="183"/>
      <c r="E8" s="183"/>
      <c r="F8" s="183"/>
      <c r="G8" s="34"/>
      <c r="H8" s="46"/>
      <c r="I8" s="46"/>
      <c r="J8" s="46"/>
      <c r="K8" s="46"/>
    </row>
    <row r="9" spans="1:11" ht="66.75" customHeight="1" x14ac:dyDescent="0.2">
      <c r="A9" s="182" t="s">
        <v>60</v>
      </c>
      <c r="B9" s="182"/>
      <c r="C9" s="182"/>
      <c r="D9" s="182"/>
      <c r="E9" s="182"/>
      <c r="F9" s="182"/>
      <c r="G9" s="34"/>
      <c r="H9" s="46"/>
      <c r="I9" s="46"/>
      <c r="J9" s="46"/>
      <c r="K9" s="46"/>
    </row>
    <row r="10" spans="1:11" s="128" customFormat="1" ht="36" customHeight="1" x14ac:dyDescent="0.2">
      <c r="A10" s="122" t="s">
        <v>61</v>
      </c>
      <c r="B10" s="123" t="s">
        <v>62</v>
      </c>
      <c r="C10" s="123" t="s">
        <v>63</v>
      </c>
      <c r="D10" s="124"/>
      <c r="E10" s="125" t="s">
        <v>29</v>
      </c>
      <c r="F10" s="126" t="s">
        <v>64</v>
      </c>
      <c r="G10" s="127"/>
      <c r="H10" s="127"/>
      <c r="I10" s="127"/>
      <c r="J10" s="127"/>
      <c r="K10" s="127"/>
    </row>
    <row r="11" spans="1:11" ht="27.75" customHeight="1" x14ac:dyDescent="0.2">
      <c r="A11" s="10" t="s">
        <v>65</v>
      </c>
      <c r="B11" s="91">
        <f>B15+B16+B17</f>
        <v>47061.009999999995</v>
      </c>
      <c r="C11" s="99" t="str">
        <f>IF(Travel!B6="",A34,Travel!B6)</f>
        <v>Figures include GST (where applicable)</v>
      </c>
      <c r="D11" s="8"/>
      <c r="E11" s="10" t="s">
        <v>66</v>
      </c>
      <c r="F11" s="55">
        <f>'Gifts and benefits'!C30</f>
        <v>15</v>
      </c>
      <c r="G11" s="47"/>
      <c r="H11" s="47"/>
      <c r="I11" s="47"/>
      <c r="J11" s="47"/>
      <c r="K11" s="47"/>
    </row>
    <row r="12" spans="1:11" ht="27.75" customHeight="1" x14ac:dyDescent="0.2">
      <c r="A12" s="10" t="s">
        <v>24</v>
      </c>
      <c r="B12" s="91">
        <f>Hospitality!B25</f>
        <v>0</v>
      </c>
      <c r="C12" s="99" t="str">
        <f>IF(Hospitality!B6="",A34,Hospitality!B6)</f>
        <v>Figures include GST (where applicable)</v>
      </c>
      <c r="D12" s="8"/>
      <c r="E12" s="10" t="s">
        <v>67</v>
      </c>
      <c r="F12" s="55">
        <f>'Gifts and benefits'!C31</f>
        <v>13</v>
      </c>
      <c r="G12" s="47"/>
      <c r="H12" s="47"/>
      <c r="I12" s="47"/>
      <c r="J12" s="47"/>
      <c r="K12" s="47"/>
    </row>
    <row r="13" spans="1:11" ht="27.75" customHeight="1" x14ac:dyDescent="0.2">
      <c r="A13" s="10" t="s">
        <v>68</v>
      </c>
      <c r="B13" s="91">
        <f>'All other expenses'!B40</f>
        <v>2191.2600000000002</v>
      </c>
      <c r="C13" s="99" t="str">
        <f>IF('All other expenses'!B6="",A34,'All other expenses'!B6)</f>
        <v>Figures include GST (where applicable)</v>
      </c>
      <c r="D13" s="8"/>
      <c r="E13" s="10" t="s">
        <v>69</v>
      </c>
      <c r="F13" s="55">
        <f>'Gifts and benefits'!C32</f>
        <v>2</v>
      </c>
      <c r="G13" s="46"/>
      <c r="H13" s="46"/>
      <c r="I13" s="46"/>
      <c r="J13" s="46"/>
      <c r="K13" s="46"/>
    </row>
    <row r="14" spans="1:11" ht="12.75" customHeight="1" x14ac:dyDescent="0.2">
      <c r="A14" s="9"/>
      <c r="B14" s="92"/>
      <c r="C14" s="100"/>
      <c r="D14" s="56"/>
      <c r="E14" s="8"/>
      <c r="F14" s="57"/>
      <c r="G14" s="26"/>
      <c r="H14" s="26"/>
      <c r="I14" s="26"/>
      <c r="J14" s="26"/>
      <c r="K14" s="26"/>
    </row>
    <row r="15" spans="1:11" ht="27.75" customHeight="1" x14ac:dyDescent="0.2">
      <c r="A15" s="11" t="s">
        <v>70</v>
      </c>
      <c r="B15" s="93">
        <f>Travel!B31</f>
        <v>38546.269999999997</v>
      </c>
      <c r="C15" s="101" t="str">
        <f>C11</f>
        <v>Figures include GST (where applicable)</v>
      </c>
      <c r="D15" s="8"/>
      <c r="E15" s="8"/>
      <c r="F15" s="57"/>
      <c r="G15" s="46"/>
      <c r="H15" s="46"/>
      <c r="I15" s="46"/>
      <c r="J15" s="46"/>
      <c r="K15" s="46"/>
    </row>
    <row r="16" spans="1:11" ht="27.75" customHeight="1" x14ac:dyDescent="0.2">
      <c r="A16" s="11" t="s">
        <v>71</v>
      </c>
      <c r="B16" s="93">
        <f>Travel!B85</f>
        <v>7901.5899999999974</v>
      </c>
      <c r="C16" s="101" t="str">
        <f>C11</f>
        <v>Figures include GST (where applicable)</v>
      </c>
      <c r="D16" s="58"/>
      <c r="E16" s="8"/>
      <c r="F16" s="59"/>
      <c r="G16" s="46"/>
      <c r="H16" s="46"/>
      <c r="I16" s="46"/>
      <c r="J16" s="46"/>
      <c r="K16" s="46"/>
    </row>
    <row r="17" spans="1:11" ht="27.75" customHeight="1" x14ac:dyDescent="0.2">
      <c r="A17" s="11" t="s">
        <v>72</v>
      </c>
      <c r="B17" s="93">
        <f>Travel!B103</f>
        <v>613.15000000000009</v>
      </c>
      <c r="C17" s="101" t="str">
        <f>C11</f>
        <v>Figures include GST (where applicable)</v>
      </c>
      <c r="D17" s="8"/>
      <c r="E17" s="8"/>
      <c r="F17" s="59"/>
      <c r="G17" s="46"/>
      <c r="H17" s="46"/>
      <c r="I17" s="46"/>
      <c r="J17" s="46"/>
      <c r="K17" s="46"/>
    </row>
    <row r="18" spans="1:11" ht="27.75" customHeight="1" x14ac:dyDescent="0.2">
      <c r="A18" s="27"/>
      <c r="B18" s="22"/>
      <c r="C18" s="27"/>
      <c r="D18" s="7"/>
      <c r="E18" s="7"/>
      <c r="F18" s="60"/>
      <c r="G18" s="61"/>
      <c r="H18" s="61"/>
      <c r="I18" s="61"/>
      <c r="J18" s="61"/>
      <c r="K18" s="61"/>
    </row>
    <row r="19" spans="1:11" x14ac:dyDescent="0.2">
      <c r="A19" s="51" t="s">
        <v>73</v>
      </c>
      <c r="B19" s="25"/>
      <c r="C19" s="26"/>
      <c r="D19" s="27"/>
      <c r="E19" s="27"/>
      <c r="F19" s="27"/>
      <c r="G19" s="27"/>
      <c r="H19" s="27"/>
      <c r="I19" s="27"/>
      <c r="J19" s="27"/>
      <c r="K19" s="27"/>
    </row>
    <row r="20" spans="1:11" x14ac:dyDescent="0.2">
      <c r="A20" s="23" t="s">
        <v>74</v>
      </c>
      <c r="B20" s="52"/>
      <c r="C20" s="52"/>
      <c r="D20" s="26"/>
      <c r="E20" s="26"/>
      <c r="F20" s="26"/>
      <c r="G20" s="27"/>
      <c r="H20" s="27"/>
      <c r="I20" s="27"/>
      <c r="J20" s="27"/>
      <c r="K20" s="27"/>
    </row>
    <row r="21" spans="1:11" ht="12.6" customHeight="1" x14ac:dyDescent="0.2">
      <c r="A21" s="23" t="s">
        <v>75</v>
      </c>
      <c r="B21" s="52"/>
      <c r="C21" s="52"/>
      <c r="D21" s="20"/>
      <c r="E21" s="27"/>
      <c r="F21" s="27"/>
      <c r="G21" s="27"/>
      <c r="H21" s="27"/>
      <c r="I21" s="27"/>
      <c r="J21" s="27"/>
      <c r="K21" s="27"/>
    </row>
    <row r="22" spans="1:11" ht="12.6" customHeight="1" x14ac:dyDescent="0.2">
      <c r="A22" s="23" t="s">
        <v>76</v>
      </c>
      <c r="B22" s="52"/>
      <c r="C22" s="52"/>
      <c r="D22" s="20"/>
      <c r="E22" s="27"/>
      <c r="F22" s="27"/>
      <c r="G22" s="27"/>
      <c r="H22" s="27"/>
      <c r="I22" s="27"/>
      <c r="J22" s="27"/>
      <c r="K22" s="27"/>
    </row>
    <row r="23" spans="1:11" ht="12.6" customHeight="1" x14ac:dyDescent="0.2">
      <c r="A23" s="23" t="s">
        <v>77</v>
      </c>
      <c r="B23" s="52"/>
      <c r="C23" s="52"/>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6" t="s">
        <v>58</v>
      </c>
      <c r="B36" s="95"/>
      <c r="C36" s="95"/>
      <c r="D36" s="95"/>
      <c r="E36" s="95"/>
      <c r="F36" s="95"/>
      <c r="G36" s="46"/>
      <c r="H36" s="46"/>
      <c r="I36" s="46"/>
      <c r="J36" s="46"/>
      <c r="K36" s="46"/>
    </row>
    <row r="37" spans="1:11" hidden="1" x14ac:dyDescent="0.2">
      <c r="A37" s="96" t="s">
        <v>89</v>
      </c>
      <c r="B37" s="95"/>
      <c r="C37" s="95"/>
      <c r="D37" s="95"/>
      <c r="E37" s="95"/>
      <c r="F37" s="95"/>
      <c r="G37" s="46"/>
      <c r="H37" s="46"/>
      <c r="I37" s="46"/>
      <c r="J37" s="46"/>
      <c r="K37" s="46"/>
    </row>
    <row r="38" spans="1:11" hidden="1" x14ac:dyDescent="0.2">
      <c r="A38" s="96" t="s">
        <v>168</v>
      </c>
      <c r="B38" s="95"/>
      <c r="C38" s="95"/>
      <c r="D38" s="95"/>
      <c r="E38" s="95"/>
      <c r="F38" s="95"/>
      <c r="G38" s="46"/>
      <c r="H38" s="46"/>
      <c r="I38" s="46"/>
      <c r="J38" s="46"/>
      <c r="K38" s="46"/>
    </row>
    <row r="39" spans="1:11" hidden="1" x14ac:dyDescent="0.2">
      <c r="A39" s="62" t="s">
        <v>90</v>
      </c>
      <c r="B39" s="5"/>
      <c r="C39" s="5"/>
      <c r="D39" s="5"/>
      <c r="E39" s="5"/>
      <c r="F39" s="5"/>
      <c r="G39" s="46"/>
      <c r="H39" s="46"/>
      <c r="I39" s="46"/>
      <c r="J39" s="46"/>
      <c r="K39" s="46"/>
    </row>
    <row r="40" spans="1:11" hidden="1" x14ac:dyDescent="0.2">
      <c r="A40" s="63" t="s">
        <v>91</v>
      </c>
      <c r="B40" s="5"/>
      <c r="C40" s="5"/>
      <c r="D40" s="5"/>
      <c r="E40" s="5"/>
      <c r="F40" s="5"/>
      <c r="G40" s="46"/>
      <c r="H40" s="46"/>
      <c r="I40" s="46"/>
      <c r="J40" s="46"/>
      <c r="K40" s="46"/>
    </row>
    <row r="41" spans="1:11" hidden="1" x14ac:dyDescent="0.2">
      <c r="A41" s="63" t="s">
        <v>92</v>
      </c>
      <c r="B41" s="5"/>
      <c r="C41" s="5"/>
      <c r="D41" s="5"/>
      <c r="E41" s="5"/>
      <c r="F41" s="5"/>
      <c r="G41" s="46"/>
      <c r="H41" s="46"/>
      <c r="I41" s="46"/>
      <c r="J41" s="46"/>
      <c r="K41" s="46"/>
    </row>
    <row r="42" spans="1:11" hidden="1" x14ac:dyDescent="0.2">
      <c r="A42" s="63" t="s">
        <v>93</v>
      </c>
      <c r="B42" s="5"/>
      <c r="C42" s="5"/>
      <c r="D42" s="5"/>
      <c r="E42" s="5"/>
      <c r="F42" s="5"/>
      <c r="G42" s="46"/>
      <c r="H42" s="46"/>
      <c r="I42" s="46"/>
      <c r="J42" s="46"/>
      <c r="K42" s="46"/>
    </row>
    <row r="43" spans="1:11" hidden="1" x14ac:dyDescent="0.2">
      <c r="A43" s="63" t="s">
        <v>94</v>
      </c>
      <c r="B43" s="5"/>
      <c r="C43" s="5"/>
      <c r="D43" s="5"/>
      <c r="E43" s="5"/>
      <c r="F43" s="5"/>
      <c r="G43" s="46"/>
      <c r="H43" s="46"/>
      <c r="I43" s="46"/>
      <c r="J43" s="46"/>
      <c r="K43" s="46"/>
    </row>
    <row r="44" spans="1:11" hidden="1" x14ac:dyDescent="0.2">
      <c r="A44" s="63" t="s">
        <v>95</v>
      </c>
      <c r="B44" s="5"/>
      <c r="C44" s="5"/>
      <c r="D44" s="5"/>
      <c r="E44" s="5"/>
      <c r="F44" s="5"/>
      <c r="G44" s="46"/>
      <c r="H44" s="46"/>
      <c r="I44" s="46"/>
      <c r="J44" s="46"/>
      <c r="K44" s="46"/>
    </row>
    <row r="45" spans="1:11" hidden="1" x14ac:dyDescent="0.2">
      <c r="A45" s="97" t="s">
        <v>96</v>
      </c>
      <c r="B45" s="95"/>
      <c r="C45" s="95"/>
      <c r="D45" s="95"/>
      <c r="E45" s="95"/>
      <c r="F45" s="95"/>
      <c r="G45" s="46"/>
      <c r="H45" s="46"/>
      <c r="I45" s="46"/>
      <c r="J45" s="46"/>
      <c r="K45" s="46"/>
    </row>
    <row r="46" spans="1:11" hidden="1" x14ac:dyDescent="0.2">
      <c r="A46" s="95" t="s">
        <v>97</v>
      </c>
      <c r="B46" s="95"/>
      <c r="C46" s="95"/>
      <c r="D46" s="95"/>
      <c r="E46" s="95"/>
      <c r="F46" s="95"/>
      <c r="G46" s="46"/>
      <c r="H46" s="46"/>
      <c r="I46" s="46"/>
      <c r="J46" s="46"/>
      <c r="K46" s="46"/>
    </row>
    <row r="47" spans="1:11" hidden="1" x14ac:dyDescent="0.2">
      <c r="A47" s="64">
        <v>-20000</v>
      </c>
      <c r="B47" s="5"/>
      <c r="C47" s="5"/>
      <c r="D47" s="5"/>
      <c r="E47" s="5"/>
      <c r="F47" s="5"/>
      <c r="G47" s="46"/>
      <c r="H47" s="46"/>
      <c r="I47" s="46"/>
      <c r="J47" s="46"/>
      <c r="K47" s="46"/>
    </row>
    <row r="48" spans="1:11" ht="25.5" hidden="1" x14ac:dyDescent="0.2">
      <c r="A48" s="116" t="s">
        <v>98</v>
      </c>
      <c r="B48" s="95"/>
      <c r="C48" s="95"/>
      <c r="D48" s="95"/>
      <c r="E48" s="95"/>
      <c r="F48" s="95"/>
      <c r="G48" s="46"/>
      <c r="H48" s="46"/>
      <c r="I48" s="46"/>
      <c r="J48" s="46"/>
      <c r="K48" s="46"/>
    </row>
    <row r="49" spans="1:11" ht="25.5" hidden="1" x14ac:dyDescent="0.2">
      <c r="A49" s="116" t="s">
        <v>99</v>
      </c>
      <c r="B49" s="95"/>
      <c r="C49" s="95"/>
      <c r="D49" s="95"/>
      <c r="E49" s="95"/>
      <c r="F49" s="95"/>
      <c r="G49" s="46"/>
      <c r="H49" s="46"/>
      <c r="I49" s="46"/>
      <c r="J49" s="46"/>
      <c r="K49" s="46"/>
    </row>
    <row r="50" spans="1:11" ht="25.5" hidden="1" x14ac:dyDescent="0.2">
      <c r="A50" s="117" t="s">
        <v>100</v>
      </c>
      <c r="B50" s="5"/>
      <c r="C50" s="5"/>
      <c r="D50" s="5"/>
      <c r="E50" s="5"/>
      <c r="F50" s="5"/>
      <c r="G50" s="46"/>
      <c r="H50" s="46"/>
      <c r="I50" s="46"/>
      <c r="J50" s="46"/>
      <c r="K50" s="46"/>
    </row>
    <row r="51" spans="1:11" ht="25.5" hidden="1" x14ac:dyDescent="0.2">
      <c r="A51" s="117" t="s">
        <v>101</v>
      </c>
      <c r="B51" s="5"/>
      <c r="C51" s="5"/>
      <c r="D51" s="5"/>
      <c r="E51" s="5"/>
      <c r="F51" s="5"/>
      <c r="G51" s="46"/>
      <c r="H51" s="46"/>
      <c r="I51" s="46"/>
      <c r="J51" s="46"/>
      <c r="K51" s="46"/>
    </row>
    <row r="52" spans="1:11" ht="38.25" hidden="1" x14ac:dyDescent="0.2">
      <c r="A52" s="117" t="s">
        <v>102</v>
      </c>
      <c r="B52" s="107"/>
      <c r="C52" s="107"/>
      <c r="D52" s="115"/>
      <c r="E52" s="65"/>
      <c r="F52" s="65"/>
      <c r="G52" s="46"/>
      <c r="H52" s="46"/>
      <c r="I52" s="46"/>
      <c r="J52" s="46"/>
      <c r="K52" s="46"/>
    </row>
    <row r="53" spans="1:11" hidden="1" x14ac:dyDescent="0.2">
      <c r="A53" s="112" t="s">
        <v>103</v>
      </c>
      <c r="B53" s="113"/>
      <c r="C53" s="113"/>
      <c r="D53" s="106"/>
      <c r="E53" s="66"/>
      <c r="F53" s="66" t="b">
        <v>1</v>
      </c>
      <c r="G53" s="46"/>
      <c r="H53" s="46"/>
      <c r="I53" s="46"/>
      <c r="J53" s="46"/>
      <c r="K53" s="46"/>
    </row>
    <row r="54" spans="1:11" hidden="1" x14ac:dyDescent="0.2">
      <c r="A54" s="114" t="s">
        <v>104</v>
      </c>
      <c r="B54" s="112"/>
      <c r="C54" s="112"/>
      <c r="D54" s="112"/>
      <c r="E54" s="66"/>
      <c r="F54" s="66" t="b">
        <v>0</v>
      </c>
      <c r="G54" s="46"/>
      <c r="H54" s="46"/>
      <c r="I54" s="46"/>
      <c r="J54" s="46"/>
      <c r="K54" s="46"/>
    </row>
    <row r="55" spans="1:11" hidden="1" x14ac:dyDescent="0.2">
      <c r="A55" s="118"/>
      <c r="B55" s="108">
        <f>COUNT(Travel!B12:B30)</f>
        <v>16</v>
      </c>
      <c r="C55" s="108"/>
      <c r="D55" s="108">
        <f>COUNTIF(Travel!D12:D30,"*")</f>
        <v>16</v>
      </c>
      <c r="E55" s="109"/>
      <c r="F55" s="109" t="b">
        <f>MIN(B55,D55)=MAX(B55,D55)</f>
        <v>1</v>
      </c>
      <c r="G55" s="46"/>
      <c r="H55" s="46"/>
      <c r="I55" s="46"/>
      <c r="J55" s="46"/>
      <c r="K55" s="46"/>
    </row>
    <row r="56" spans="1:11" hidden="1" x14ac:dyDescent="0.2">
      <c r="A56" s="118" t="s">
        <v>105</v>
      </c>
      <c r="B56" s="108">
        <f>COUNT(Travel!B34:B84)</f>
        <v>48</v>
      </c>
      <c r="C56" s="108"/>
      <c r="D56" s="108">
        <f>COUNTIF(Travel!D34:D84,"*")</f>
        <v>48</v>
      </c>
      <c r="E56" s="109"/>
      <c r="F56" s="109" t="b">
        <f>MIN(B56,D56)=MAX(B56,D56)</f>
        <v>1</v>
      </c>
    </row>
    <row r="57" spans="1:11" hidden="1" x14ac:dyDescent="0.2">
      <c r="A57" s="119"/>
      <c r="B57" s="108">
        <f>COUNT(Travel!B89:B102)</f>
        <v>11</v>
      </c>
      <c r="C57" s="108"/>
      <c r="D57" s="108">
        <f>COUNTIF(Travel!D89:D102,"*")</f>
        <v>11</v>
      </c>
      <c r="E57" s="109"/>
      <c r="F57" s="109" t="b">
        <f>MIN(B57,D57)=MAX(B57,D57)</f>
        <v>1</v>
      </c>
    </row>
    <row r="58" spans="1:11" hidden="1" x14ac:dyDescent="0.2">
      <c r="A58" s="120" t="s">
        <v>106</v>
      </c>
      <c r="B58" s="110">
        <f>COUNT(Hospitality!B11:B24)</f>
        <v>0</v>
      </c>
      <c r="C58" s="110"/>
      <c r="D58" s="110">
        <f>COUNTIF(Hospitality!D11:D24,"*")</f>
        <v>0</v>
      </c>
      <c r="E58" s="111"/>
      <c r="F58" s="111" t="b">
        <f>MIN(B58,D58)=MAX(B58,D58)</f>
        <v>1</v>
      </c>
    </row>
    <row r="59" spans="1:11" hidden="1" x14ac:dyDescent="0.2">
      <c r="A59" s="121" t="s">
        <v>107</v>
      </c>
      <c r="B59" s="109">
        <f>COUNT('All other expenses'!B11:B39)</f>
        <v>25</v>
      </c>
      <c r="C59" s="109"/>
      <c r="D59" s="109">
        <f>COUNTIF('All other expenses'!D11:D39,"*")</f>
        <v>25</v>
      </c>
      <c r="E59" s="109"/>
      <c r="F59" s="109" t="b">
        <f>MIN(B59,D59)=MAX(B59,D59)</f>
        <v>1</v>
      </c>
    </row>
    <row r="60" spans="1:11" hidden="1" x14ac:dyDescent="0.2">
      <c r="A60" s="120" t="s">
        <v>108</v>
      </c>
      <c r="B60" s="110">
        <f>COUNTIF('Gifts and benefits'!B11:B29,"*")</f>
        <v>15</v>
      </c>
      <c r="C60" s="110">
        <f>COUNTIF('Gifts and benefits'!C11:C29,"*")</f>
        <v>15</v>
      </c>
      <c r="D60" s="110"/>
      <c r="E60" s="110">
        <f>COUNTA('Gifts and benefits'!E11:E29)</f>
        <v>15</v>
      </c>
      <c r="F60" s="111"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M177"/>
  <sheetViews>
    <sheetView topLeftCell="A23" zoomScaleNormal="100" workbookViewId="0">
      <selection activeCell="D37" sqref="D37"/>
    </sheetView>
  </sheetViews>
  <sheetFormatPr defaultColWidth="0" defaultRowHeight="12.75" zeroHeight="1" x14ac:dyDescent="0.2"/>
  <cols>
    <col min="1" max="1" width="28.5703125" style="16" customWidth="1"/>
    <col min="2" max="2" width="14.28515625" style="16" customWidth="1"/>
    <col min="3" max="3" width="65.42578125" style="16" customWidth="1"/>
    <col min="4" max="4" width="45.140625" style="16" customWidth="1"/>
    <col min="5" max="5" width="30.1406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3">
      <c r="A1" s="191" t="s">
        <v>109</v>
      </c>
      <c r="B1" s="191"/>
      <c r="C1" s="191"/>
      <c r="D1" s="191"/>
      <c r="E1" s="191"/>
      <c r="F1" s="46"/>
    </row>
    <row r="2" spans="1:6" ht="21.75" customHeight="1" x14ac:dyDescent="0.25">
      <c r="A2" s="177" t="s">
        <v>52</v>
      </c>
      <c r="B2" s="189" t="str">
        <f>'Summary and sign-off'!B2:F2</f>
        <v>NZ Customs</v>
      </c>
      <c r="C2" s="189"/>
      <c r="D2" s="189"/>
      <c r="E2" s="189"/>
      <c r="F2" s="46"/>
    </row>
    <row r="3" spans="1:6" ht="20.25" customHeight="1" x14ac:dyDescent="0.25">
      <c r="A3" s="177" t="s">
        <v>110</v>
      </c>
      <c r="B3" s="189" t="str">
        <f>'Summary and sign-off'!B3:F3</f>
        <v>Christine Stevenson</v>
      </c>
      <c r="C3" s="189"/>
      <c r="D3" s="189"/>
      <c r="E3" s="189"/>
      <c r="F3" s="46"/>
    </row>
    <row r="4" spans="1:6" ht="22.5" customHeight="1" x14ac:dyDescent="0.25">
      <c r="A4" s="177" t="s">
        <v>111</v>
      </c>
      <c r="B4" s="189">
        <f>'Summary and sign-off'!B4:F4</f>
        <v>44378</v>
      </c>
      <c r="C4" s="189"/>
      <c r="D4" s="189"/>
      <c r="E4" s="189"/>
      <c r="F4" s="46"/>
    </row>
    <row r="5" spans="1:6" ht="21" customHeight="1" x14ac:dyDescent="0.25">
      <c r="A5" s="177" t="s">
        <v>112</v>
      </c>
      <c r="B5" s="189">
        <f>'Summary and sign-off'!B5:F5</f>
        <v>44742</v>
      </c>
      <c r="C5" s="189"/>
      <c r="D5" s="189"/>
      <c r="E5" s="189"/>
      <c r="F5" s="46"/>
    </row>
    <row r="6" spans="1:6" ht="24" customHeight="1" x14ac:dyDescent="0.25">
      <c r="A6" s="177" t="s">
        <v>113</v>
      </c>
      <c r="B6" s="188" t="s">
        <v>80</v>
      </c>
      <c r="C6" s="188"/>
      <c r="D6" s="188"/>
      <c r="E6" s="188"/>
      <c r="F6" s="46"/>
    </row>
    <row r="7" spans="1:6" ht="24.75" customHeight="1" x14ac:dyDescent="0.25">
      <c r="A7" s="177" t="s">
        <v>56</v>
      </c>
      <c r="B7" s="188" t="s">
        <v>83</v>
      </c>
      <c r="C7" s="188"/>
      <c r="D7" s="188"/>
      <c r="E7" s="188"/>
      <c r="F7" s="46"/>
    </row>
    <row r="8" spans="1:6" ht="27.75" customHeight="1" x14ac:dyDescent="0.2">
      <c r="A8" s="193" t="s">
        <v>114</v>
      </c>
      <c r="B8" s="194"/>
      <c r="C8" s="194"/>
      <c r="D8" s="194"/>
      <c r="E8" s="194"/>
      <c r="F8" s="22"/>
    </row>
    <row r="9" spans="1:6" ht="36" customHeight="1" x14ac:dyDescent="0.2">
      <c r="A9" s="195" t="s">
        <v>115</v>
      </c>
      <c r="B9" s="196"/>
      <c r="C9" s="196"/>
      <c r="D9" s="196"/>
      <c r="E9" s="196"/>
      <c r="F9" s="22"/>
    </row>
    <row r="10" spans="1:6" ht="24.75" customHeight="1" x14ac:dyDescent="0.2">
      <c r="A10" s="192" t="s">
        <v>116</v>
      </c>
      <c r="B10" s="197"/>
      <c r="C10" s="192"/>
      <c r="D10" s="192"/>
      <c r="E10" s="192"/>
      <c r="F10" s="47"/>
    </row>
    <row r="11" spans="1:6" ht="39" customHeight="1" x14ac:dyDescent="0.2">
      <c r="A11" s="35" t="s">
        <v>117</v>
      </c>
      <c r="B11" s="35" t="s">
        <v>118</v>
      </c>
      <c r="C11" s="35" t="s">
        <v>119</v>
      </c>
      <c r="D11" s="35" t="s">
        <v>120</v>
      </c>
      <c r="E11" s="35" t="s">
        <v>121</v>
      </c>
      <c r="F11" s="48"/>
    </row>
    <row r="12" spans="1:6" s="86" customFormat="1" hidden="1" x14ac:dyDescent="0.2">
      <c r="A12" s="130"/>
      <c r="B12" s="131"/>
      <c r="C12" s="132"/>
      <c r="D12" s="132"/>
      <c r="E12" s="133"/>
      <c r="F12" s="1"/>
    </row>
    <row r="13" spans="1:6" s="86" customFormat="1" ht="43.5" customHeight="1" x14ac:dyDescent="0.2">
      <c r="A13" s="167">
        <v>44721</v>
      </c>
      <c r="B13" s="178">
        <v>45</v>
      </c>
      <c r="C13" s="174" t="s">
        <v>310</v>
      </c>
      <c r="D13" s="174" t="s">
        <v>215</v>
      </c>
      <c r="E13" s="175" t="s">
        <v>173</v>
      </c>
      <c r="F13" s="1"/>
    </row>
    <row r="14" spans="1:6" s="86" customFormat="1" ht="41.25" customHeight="1" x14ac:dyDescent="0.2">
      <c r="A14" s="167" t="s">
        <v>235</v>
      </c>
      <c r="B14" s="178">
        <v>22815.88</v>
      </c>
      <c r="C14" s="174" t="s">
        <v>310</v>
      </c>
      <c r="D14" s="174" t="s">
        <v>321</v>
      </c>
      <c r="E14" s="175" t="s">
        <v>317</v>
      </c>
      <c r="F14" s="1"/>
    </row>
    <row r="15" spans="1:6" s="86" customFormat="1" ht="23.25" customHeight="1" x14ac:dyDescent="0.2">
      <c r="A15" s="179">
        <v>44722</v>
      </c>
      <c r="B15" s="178">
        <v>173.11</v>
      </c>
      <c r="C15" s="174" t="s">
        <v>297</v>
      </c>
      <c r="D15" s="174" t="s">
        <v>295</v>
      </c>
      <c r="E15" s="175" t="s">
        <v>260</v>
      </c>
      <c r="F15" s="1"/>
    </row>
    <row r="16" spans="1:6" s="86" customFormat="1" ht="41.25" customHeight="1" x14ac:dyDescent="0.2">
      <c r="A16" s="179" t="s">
        <v>296</v>
      </c>
      <c r="B16" s="178">
        <v>3422.23</v>
      </c>
      <c r="C16" s="174" t="s">
        <v>310</v>
      </c>
      <c r="D16" s="174" t="s">
        <v>316</v>
      </c>
      <c r="E16" s="175" t="s">
        <v>260</v>
      </c>
      <c r="F16" s="1"/>
    </row>
    <row r="17" spans="1:6" s="86" customFormat="1" ht="18.75" customHeight="1" x14ac:dyDescent="0.2">
      <c r="A17" s="179">
        <v>44725</v>
      </c>
      <c r="B17" s="178">
        <v>27.08</v>
      </c>
      <c r="C17" s="174" t="s">
        <v>301</v>
      </c>
      <c r="D17" s="174" t="s">
        <v>295</v>
      </c>
      <c r="E17" s="175" t="s">
        <v>260</v>
      </c>
      <c r="F17" s="1"/>
    </row>
    <row r="18" spans="1:6" s="86" customFormat="1" ht="38.25" customHeight="1" x14ac:dyDescent="0.2">
      <c r="A18" s="179">
        <v>44725</v>
      </c>
      <c r="B18" s="178">
        <v>279</v>
      </c>
      <c r="C18" s="174" t="s">
        <v>310</v>
      </c>
      <c r="D18" s="174" t="s">
        <v>298</v>
      </c>
      <c r="E18" s="175" t="s">
        <v>299</v>
      </c>
      <c r="F18" s="1"/>
    </row>
    <row r="19" spans="1:6" s="86" customFormat="1" ht="41.25" customHeight="1" x14ac:dyDescent="0.2">
      <c r="A19" s="179">
        <v>44725</v>
      </c>
      <c r="B19" s="178">
        <v>493.35</v>
      </c>
      <c r="C19" s="174" t="s">
        <v>310</v>
      </c>
      <c r="D19" s="174" t="s">
        <v>323</v>
      </c>
      <c r="E19" s="175" t="s">
        <v>257</v>
      </c>
      <c r="F19" s="1"/>
    </row>
    <row r="20" spans="1:6" s="86" customFormat="1" ht="42.75" customHeight="1" x14ac:dyDescent="0.2">
      <c r="A20" s="167" t="s">
        <v>308</v>
      </c>
      <c r="B20" s="178">
        <v>841.33</v>
      </c>
      <c r="C20" s="174" t="s">
        <v>314</v>
      </c>
      <c r="D20" s="174" t="s">
        <v>323</v>
      </c>
      <c r="E20" s="175" t="s">
        <v>258</v>
      </c>
      <c r="F20" s="1"/>
    </row>
    <row r="21" spans="1:6" s="86" customFormat="1" ht="53.25" customHeight="1" x14ac:dyDescent="0.2">
      <c r="A21" s="179" t="s">
        <v>325</v>
      </c>
      <c r="B21" s="178">
        <v>4677.13</v>
      </c>
      <c r="C21" s="174" t="s">
        <v>324</v>
      </c>
      <c r="D21" s="174" t="s">
        <v>316</v>
      </c>
      <c r="E21" s="175" t="s">
        <v>257</v>
      </c>
      <c r="F21" s="1"/>
    </row>
    <row r="22" spans="1:6" s="86" customFormat="1" ht="27.75" customHeight="1" x14ac:dyDescent="0.2">
      <c r="A22" s="179" t="s">
        <v>309</v>
      </c>
      <c r="B22" s="178">
        <v>1040.3399999999999</v>
      </c>
      <c r="C22" s="174" t="s">
        <v>311</v>
      </c>
      <c r="D22" s="174" t="s">
        <v>323</v>
      </c>
      <c r="E22" s="175" t="s">
        <v>259</v>
      </c>
      <c r="F22" s="1"/>
    </row>
    <row r="23" spans="1:6" s="86" customFormat="1" ht="40.5" customHeight="1" x14ac:dyDescent="0.2">
      <c r="A23" s="179">
        <v>44741</v>
      </c>
      <c r="B23" s="178">
        <v>279</v>
      </c>
      <c r="C23" s="174" t="s">
        <v>312</v>
      </c>
      <c r="D23" s="174" t="s">
        <v>298</v>
      </c>
      <c r="E23" s="175" t="s">
        <v>300</v>
      </c>
      <c r="F23" s="1"/>
    </row>
    <row r="24" spans="1:6" s="86" customFormat="1" ht="39.75" customHeight="1" x14ac:dyDescent="0.2">
      <c r="A24" s="179" t="s">
        <v>302</v>
      </c>
      <c r="B24" s="178">
        <v>4116.13</v>
      </c>
      <c r="C24" s="174" t="s">
        <v>312</v>
      </c>
      <c r="D24" s="174" t="s">
        <v>316</v>
      </c>
      <c r="E24" s="175" t="s">
        <v>303</v>
      </c>
      <c r="F24" s="1"/>
    </row>
    <row r="25" spans="1:6" s="86" customFormat="1" ht="18" customHeight="1" x14ac:dyDescent="0.2">
      <c r="A25" s="179">
        <v>44741</v>
      </c>
      <c r="B25" s="178">
        <v>36.369999999999997</v>
      </c>
      <c r="C25" s="174" t="s">
        <v>304</v>
      </c>
      <c r="D25" s="174" t="s">
        <v>305</v>
      </c>
      <c r="E25" s="175" t="s">
        <v>260</v>
      </c>
      <c r="F25" s="1"/>
    </row>
    <row r="26" spans="1:6" s="86" customFormat="1" ht="18.75" customHeight="1" x14ac:dyDescent="0.2">
      <c r="A26" s="179">
        <v>44741</v>
      </c>
      <c r="B26" s="178">
        <v>49.7</v>
      </c>
      <c r="C26" s="174" t="s">
        <v>313</v>
      </c>
      <c r="D26" s="174" t="s">
        <v>295</v>
      </c>
      <c r="E26" s="175" t="s">
        <v>260</v>
      </c>
      <c r="F26" s="1"/>
    </row>
    <row r="27" spans="1:6" s="86" customFormat="1" ht="21.75" customHeight="1" x14ac:dyDescent="0.2">
      <c r="A27" s="179">
        <v>44741</v>
      </c>
      <c r="B27" s="178">
        <v>207.62</v>
      </c>
      <c r="C27" s="174" t="s">
        <v>315</v>
      </c>
      <c r="D27" s="174" t="s">
        <v>305</v>
      </c>
      <c r="E27" s="175" t="s">
        <v>260</v>
      </c>
      <c r="F27" s="1"/>
    </row>
    <row r="28" spans="1:6" s="86" customFormat="1" ht="40.5" customHeight="1" x14ac:dyDescent="0.2">
      <c r="A28" s="179">
        <v>44746</v>
      </c>
      <c r="B28" s="178">
        <v>43</v>
      </c>
      <c r="C28" s="174" t="s">
        <v>310</v>
      </c>
      <c r="D28" s="174" t="s">
        <v>195</v>
      </c>
      <c r="E28" s="175" t="s">
        <v>173</v>
      </c>
      <c r="F28" s="1"/>
    </row>
    <row r="29" spans="1:6" s="86" customFormat="1" x14ac:dyDescent="0.2">
      <c r="A29" s="179"/>
      <c r="B29" s="178"/>
      <c r="C29" s="174"/>
      <c r="D29" s="174"/>
      <c r="E29" s="175"/>
      <c r="F29" s="1"/>
    </row>
    <row r="30" spans="1:6" s="86" customFormat="1" x14ac:dyDescent="0.2">
      <c r="A30" s="153"/>
      <c r="B30" s="150"/>
      <c r="C30" s="151"/>
      <c r="D30" s="151"/>
      <c r="E30" s="152"/>
      <c r="F30" s="1"/>
    </row>
    <row r="31" spans="1:6" s="86" customFormat="1" ht="15.75" customHeight="1" x14ac:dyDescent="0.2">
      <c r="A31" s="104" t="s">
        <v>122</v>
      </c>
      <c r="B31" s="105">
        <f>SUM(B12:B30)</f>
        <v>38546.269999999997</v>
      </c>
      <c r="C31" s="160" t="str">
        <f>IF(SUBTOTAL(3,B12:B30)=SUBTOTAL(103,B12:B30),'Summary and sign-off'!$A$48,'Summary and sign-off'!$A$49)</f>
        <v>Check - there are no hidden rows with data</v>
      </c>
      <c r="D31" s="190" t="str">
        <f>IF('Summary and sign-off'!F55='Summary and sign-off'!F54,'Summary and sign-off'!A51,'Summary and sign-off'!A50)</f>
        <v>Check - each entry provides sufficient information</v>
      </c>
      <c r="E31" s="190"/>
      <c r="F31" s="1"/>
    </row>
    <row r="32" spans="1:6" ht="10.5" customHeight="1" x14ac:dyDescent="0.2">
      <c r="A32" s="192" t="s">
        <v>123</v>
      </c>
      <c r="B32" s="192"/>
      <c r="C32" s="192"/>
      <c r="D32" s="192"/>
      <c r="E32" s="192"/>
      <c r="F32" s="27"/>
    </row>
    <row r="33" spans="1:6" ht="24.75" customHeight="1" x14ac:dyDescent="0.2">
      <c r="A33" s="35" t="s">
        <v>117</v>
      </c>
      <c r="B33" s="35" t="s">
        <v>62</v>
      </c>
      <c r="C33" s="35" t="s">
        <v>124</v>
      </c>
      <c r="D33" s="35" t="s">
        <v>120</v>
      </c>
      <c r="E33" s="35" t="s">
        <v>121</v>
      </c>
      <c r="F33" s="47"/>
    </row>
    <row r="34" spans="1:6" s="86" customFormat="1" hidden="1" x14ac:dyDescent="0.2">
      <c r="A34" s="149"/>
      <c r="B34" s="166"/>
      <c r="C34" s="151"/>
      <c r="D34" s="151"/>
      <c r="E34" s="152"/>
      <c r="F34" s="1"/>
    </row>
    <row r="35" spans="1:6" s="86" customFormat="1" ht="28.5" customHeight="1" x14ac:dyDescent="0.2">
      <c r="A35" s="167">
        <v>44386</v>
      </c>
      <c r="B35" s="166">
        <v>48.59</v>
      </c>
      <c r="C35" s="163" t="s">
        <v>178</v>
      </c>
      <c r="D35" s="174" t="s">
        <v>194</v>
      </c>
      <c r="E35" s="175" t="s">
        <v>173</v>
      </c>
      <c r="F35" s="1"/>
    </row>
    <row r="36" spans="1:6" s="86" customFormat="1" ht="25.5" x14ac:dyDescent="0.2">
      <c r="A36" s="167">
        <v>44386</v>
      </c>
      <c r="B36" s="166">
        <v>468.53</v>
      </c>
      <c r="C36" s="163" t="s">
        <v>178</v>
      </c>
      <c r="D36" s="174" t="s">
        <v>176</v>
      </c>
      <c r="E36" s="175" t="s">
        <v>177</v>
      </c>
      <c r="F36" s="1"/>
    </row>
    <row r="37" spans="1:6" s="86" customFormat="1" ht="25.5" x14ac:dyDescent="0.2">
      <c r="A37" s="167">
        <v>44386</v>
      </c>
      <c r="B37" s="166">
        <v>49.34</v>
      </c>
      <c r="C37" s="163" t="s">
        <v>178</v>
      </c>
      <c r="D37" s="174" t="s">
        <v>195</v>
      </c>
      <c r="E37" s="175" t="s">
        <v>173</v>
      </c>
      <c r="F37" s="1"/>
    </row>
    <row r="38" spans="1:6" s="86" customFormat="1" x14ac:dyDescent="0.2">
      <c r="A38" s="167">
        <v>44393</v>
      </c>
      <c r="B38" s="166">
        <v>44.83</v>
      </c>
      <c r="C38" s="163" t="s">
        <v>179</v>
      </c>
      <c r="D38" s="174" t="s">
        <v>194</v>
      </c>
      <c r="E38" s="175" t="s">
        <v>173</v>
      </c>
      <c r="F38" s="1"/>
    </row>
    <row r="39" spans="1:6" s="86" customFormat="1" ht="15.75" customHeight="1" x14ac:dyDescent="0.2">
      <c r="A39" s="167">
        <v>44393</v>
      </c>
      <c r="B39" s="166">
        <v>425.59</v>
      </c>
      <c r="C39" s="163" t="s">
        <v>179</v>
      </c>
      <c r="D39" s="174" t="s">
        <v>180</v>
      </c>
      <c r="E39" s="175" t="s">
        <v>181</v>
      </c>
      <c r="F39" s="1"/>
    </row>
    <row r="40" spans="1:6" s="86" customFormat="1" ht="27" customHeight="1" x14ac:dyDescent="0.2">
      <c r="A40" s="167">
        <v>44393</v>
      </c>
      <c r="B40" s="166">
        <v>76.33</v>
      </c>
      <c r="C40" s="163" t="s">
        <v>179</v>
      </c>
      <c r="D40" s="174" t="s">
        <v>193</v>
      </c>
      <c r="E40" s="175" t="s">
        <v>196</v>
      </c>
      <c r="F40" s="1"/>
    </row>
    <row r="41" spans="1:6" s="86" customFormat="1" x14ac:dyDescent="0.2">
      <c r="A41" s="167">
        <v>44393</v>
      </c>
      <c r="B41" s="166">
        <v>46.98</v>
      </c>
      <c r="C41" s="163" t="s">
        <v>179</v>
      </c>
      <c r="D41" s="174" t="s">
        <v>195</v>
      </c>
      <c r="E41" s="175" t="s">
        <v>173</v>
      </c>
      <c r="F41" s="1"/>
    </row>
    <row r="42" spans="1:6" s="86" customFormat="1" ht="15.75" customHeight="1" x14ac:dyDescent="0.2">
      <c r="A42" s="167">
        <v>44400</v>
      </c>
      <c r="B42" s="166">
        <v>44.83</v>
      </c>
      <c r="C42" s="163" t="s">
        <v>182</v>
      </c>
      <c r="D42" s="174" t="s">
        <v>194</v>
      </c>
      <c r="E42" s="175" t="s">
        <v>173</v>
      </c>
      <c r="F42" s="1"/>
    </row>
    <row r="43" spans="1:6" s="86" customFormat="1" ht="16.5" customHeight="1" x14ac:dyDescent="0.2">
      <c r="A43" s="167">
        <v>44400</v>
      </c>
      <c r="B43" s="166">
        <v>319.19</v>
      </c>
      <c r="C43" s="163" t="s">
        <v>182</v>
      </c>
      <c r="D43" s="174" t="s">
        <v>180</v>
      </c>
      <c r="E43" s="175" t="s">
        <v>181</v>
      </c>
      <c r="F43" s="1"/>
    </row>
    <row r="44" spans="1:6" s="86" customFormat="1" ht="15.75" customHeight="1" x14ac:dyDescent="0.2">
      <c r="A44" s="167">
        <v>44400</v>
      </c>
      <c r="B44" s="166">
        <v>85.03</v>
      </c>
      <c r="C44" s="163" t="s">
        <v>182</v>
      </c>
      <c r="D44" s="174" t="s">
        <v>197</v>
      </c>
      <c r="E44" s="175" t="s">
        <v>196</v>
      </c>
      <c r="F44" s="1"/>
    </row>
    <row r="45" spans="1:6" s="86" customFormat="1" ht="18.75" customHeight="1" x14ac:dyDescent="0.2">
      <c r="A45" s="167">
        <v>44400</v>
      </c>
      <c r="B45" s="166">
        <v>49.34</v>
      </c>
      <c r="C45" s="163" t="s">
        <v>182</v>
      </c>
      <c r="D45" s="174" t="s">
        <v>195</v>
      </c>
      <c r="E45" s="175" t="s">
        <v>173</v>
      </c>
      <c r="F45" s="1"/>
    </row>
    <row r="46" spans="1:6" s="86" customFormat="1" ht="14.25" customHeight="1" x14ac:dyDescent="0.2">
      <c r="A46" s="167">
        <v>44407</v>
      </c>
      <c r="B46" s="166">
        <v>48.59</v>
      </c>
      <c r="C46" s="163" t="s">
        <v>183</v>
      </c>
      <c r="D46" s="174" t="s">
        <v>194</v>
      </c>
      <c r="E46" s="175" t="s">
        <v>173</v>
      </c>
      <c r="F46" s="1"/>
    </row>
    <row r="47" spans="1:6" s="86" customFormat="1" ht="15.75" customHeight="1" x14ac:dyDescent="0.2">
      <c r="A47" s="167">
        <v>44407</v>
      </c>
      <c r="B47" s="166">
        <v>25.65</v>
      </c>
      <c r="C47" s="163" t="s">
        <v>183</v>
      </c>
      <c r="D47" s="174" t="s">
        <v>184</v>
      </c>
      <c r="E47" s="175" t="s">
        <v>185</v>
      </c>
      <c r="F47" s="1"/>
    </row>
    <row r="48" spans="1:6" s="86" customFormat="1" ht="15" customHeight="1" x14ac:dyDescent="0.2">
      <c r="A48" s="167">
        <v>44407</v>
      </c>
      <c r="B48" s="166">
        <v>49.34</v>
      </c>
      <c r="C48" s="163" t="s">
        <v>183</v>
      </c>
      <c r="D48" s="174" t="s">
        <v>195</v>
      </c>
      <c r="E48" s="175" t="s">
        <v>173</v>
      </c>
      <c r="F48" s="1"/>
    </row>
    <row r="49" spans="1:6" s="86" customFormat="1" ht="15" customHeight="1" x14ac:dyDescent="0.2">
      <c r="A49" s="167" t="s">
        <v>223</v>
      </c>
      <c r="B49" s="166">
        <v>255.83</v>
      </c>
      <c r="C49" s="163" t="s">
        <v>186</v>
      </c>
      <c r="D49" s="174" t="s">
        <v>207</v>
      </c>
      <c r="E49" s="175" t="s">
        <v>208</v>
      </c>
      <c r="F49" s="1"/>
    </row>
    <row r="50" spans="1:6" s="86" customFormat="1" ht="15.75" customHeight="1" x14ac:dyDescent="0.2">
      <c r="A50" s="167">
        <v>44411</v>
      </c>
      <c r="B50" s="166">
        <v>164.5</v>
      </c>
      <c r="C50" s="163" t="s">
        <v>186</v>
      </c>
      <c r="D50" s="174" t="s">
        <v>212</v>
      </c>
      <c r="E50" s="175" t="s">
        <v>222</v>
      </c>
      <c r="F50" s="1"/>
    </row>
    <row r="51" spans="1:6" s="86" customFormat="1" ht="29.25" customHeight="1" x14ac:dyDescent="0.2">
      <c r="A51" s="167">
        <v>44414</v>
      </c>
      <c r="B51" s="166">
        <v>48.59</v>
      </c>
      <c r="C51" s="163" t="s">
        <v>187</v>
      </c>
      <c r="D51" s="174" t="s">
        <v>194</v>
      </c>
      <c r="E51" s="175" t="s">
        <v>173</v>
      </c>
      <c r="F51" s="1"/>
    </row>
    <row r="52" spans="1:6" s="86" customFormat="1" ht="25.5" x14ac:dyDescent="0.2">
      <c r="A52" s="167">
        <v>44414</v>
      </c>
      <c r="B52" s="166">
        <v>351.49</v>
      </c>
      <c r="C52" s="163" t="s">
        <v>187</v>
      </c>
      <c r="D52" s="174" t="s">
        <v>180</v>
      </c>
      <c r="E52" s="175" t="s">
        <v>181</v>
      </c>
      <c r="F52" s="1"/>
    </row>
    <row r="53" spans="1:6" s="86" customFormat="1" ht="30" customHeight="1" x14ac:dyDescent="0.2">
      <c r="A53" s="167">
        <v>44414</v>
      </c>
      <c r="B53" s="166">
        <v>77.040000000000006</v>
      </c>
      <c r="C53" s="163" t="s">
        <v>187</v>
      </c>
      <c r="D53" s="174" t="s">
        <v>192</v>
      </c>
      <c r="E53" s="175" t="s">
        <v>196</v>
      </c>
      <c r="F53" s="1"/>
    </row>
    <row r="54" spans="1:6" s="86" customFormat="1" ht="27.75" customHeight="1" x14ac:dyDescent="0.2">
      <c r="A54" s="167">
        <v>44414</v>
      </c>
      <c r="B54" s="166">
        <v>49.34</v>
      </c>
      <c r="C54" s="163" t="s">
        <v>187</v>
      </c>
      <c r="D54" s="174" t="s">
        <v>195</v>
      </c>
      <c r="E54" s="175" t="s">
        <v>173</v>
      </c>
      <c r="F54" s="1"/>
    </row>
    <row r="55" spans="1:6" s="86" customFormat="1" ht="15.75" customHeight="1" x14ac:dyDescent="0.2">
      <c r="A55" s="167">
        <v>44421</v>
      </c>
      <c r="B55" s="166">
        <v>46.23</v>
      </c>
      <c r="C55" s="163" t="s">
        <v>188</v>
      </c>
      <c r="D55" s="174" t="s">
        <v>194</v>
      </c>
      <c r="E55" s="175" t="s">
        <v>173</v>
      </c>
      <c r="F55" s="1"/>
    </row>
    <row r="56" spans="1:6" s="86" customFormat="1" ht="15.75" customHeight="1" x14ac:dyDescent="0.2">
      <c r="A56" s="167">
        <v>44421</v>
      </c>
      <c r="B56" s="166">
        <v>364.69</v>
      </c>
      <c r="C56" s="163" t="s">
        <v>188</v>
      </c>
      <c r="D56" s="174" t="s">
        <v>198</v>
      </c>
      <c r="E56" s="175" t="s">
        <v>199</v>
      </c>
      <c r="F56" s="1"/>
    </row>
    <row r="57" spans="1:6" s="86" customFormat="1" ht="15.75" customHeight="1" x14ac:dyDescent="0.2">
      <c r="A57" s="167">
        <v>44421</v>
      </c>
      <c r="B57" s="166">
        <v>46.23</v>
      </c>
      <c r="C57" s="163" t="s">
        <v>188</v>
      </c>
      <c r="D57" s="174" t="s">
        <v>195</v>
      </c>
      <c r="E57" s="175" t="s">
        <v>173</v>
      </c>
      <c r="F57" s="1"/>
    </row>
    <row r="58" spans="1:6" s="86" customFormat="1" ht="25.5" x14ac:dyDescent="0.2">
      <c r="A58" s="167">
        <v>44501</v>
      </c>
      <c r="B58" s="166">
        <v>43</v>
      </c>
      <c r="C58" s="163" t="s">
        <v>216</v>
      </c>
      <c r="D58" s="174" t="s">
        <v>307</v>
      </c>
      <c r="E58" s="175" t="s">
        <v>185</v>
      </c>
      <c r="F58" s="1"/>
    </row>
    <row r="59" spans="1:6" s="86" customFormat="1" ht="17.25" customHeight="1" x14ac:dyDescent="0.2">
      <c r="A59" s="167" t="s">
        <v>210</v>
      </c>
      <c r="B59" s="166">
        <v>783.01</v>
      </c>
      <c r="C59" s="163" t="s">
        <v>216</v>
      </c>
      <c r="D59" s="174" t="s">
        <v>209</v>
      </c>
      <c r="E59" s="175" t="s">
        <v>211</v>
      </c>
      <c r="F59" s="1"/>
    </row>
    <row r="60" spans="1:6" s="86" customFormat="1" ht="17.25" customHeight="1" x14ac:dyDescent="0.2">
      <c r="A60" s="167">
        <v>44501</v>
      </c>
      <c r="B60" s="166">
        <v>179</v>
      </c>
      <c r="C60" s="163" t="s">
        <v>216</v>
      </c>
      <c r="D60" s="174" t="s">
        <v>212</v>
      </c>
      <c r="E60" s="175" t="s">
        <v>213</v>
      </c>
      <c r="F60" s="1"/>
    </row>
    <row r="61" spans="1:6" s="86" customFormat="1" ht="15.75" customHeight="1" x14ac:dyDescent="0.2">
      <c r="A61" s="167">
        <v>44502</v>
      </c>
      <c r="B61" s="166">
        <v>46.23</v>
      </c>
      <c r="C61" s="163" t="s">
        <v>216</v>
      </c>
      <c r="D61" s="174" t="s">
        <v>195</v>
      </c>
      <c r="E61" s="175" t="s">
        <v>173</v>
      </c>
      <c r="F61" s="1"/>
    </row>
    <row r="62" spans="1:6" s="86" customFormat="1" ht="25.5" x14ac:dyDescent="0.2">
      <c r="A62" s="167">
        <v>44519</v>
      </c>
      <c r="B62" s="166">
        <v>48.7</v>
      </c>
      <c r="C62" s="163" t="s">
        <v>217</v>
      </c>
      <c r="D62" s="174" t="s">
        <v>215</v>
      </c>
      <c r="E62" s="175" t="s">
        <v>173</v>
      </c>
      <c r="F62" s="1"/>
    </row>
    <row r="63" spans="1:6" s="86" customFormat="1" ht="25.5" x14ac:dyDescent="0.2">
      <c r="A63" s="167">
        <v>44519</v>
      </c>
      <c r="B63" s="166">
        <v>827.1</v>
      </c>
      <c r="C63" s="163" t="s">
        <v>217</v>
      </c>
      <c r="D63" s="174" t="s">
        <v>218</v>
      </c>
      <c r="E63" s="175" t="s">
        <v>279</v>
      </c>
      <c r="F63" s="1"/>
    </row>
    <row r="64" spans="1:6" s="86" customFormat="1" ht="27.75" customHeight="1" x14ac:dyDescent="0.2">
      <c r="A64" s="167">
        <v>44519</v>
      </c>
      <c r="B64" s="166">
        <v>46.23</v>
      </c>
      <c r="C64" s="163" t="s">
        <v>217</v>
      </c>
      <c r="D64" s="174" t="s">
        <v>195</v>
      </c>
      <c r="E64" s="175" t="s">
        <v>173</v>
      </c>
      <c r="F64" s="1"/>
    </row>
    <row r="65" spans="1:6" s="86" customFormat="1" ht="25.5" x14ac:dyDescent="0.2">
      <c r="A65" s="167">
        <v>44547</v>
      </c>
      <c r="B65" s="166">
        <v>49.77</v>
      </c>
      <c r="C65" s="163" t="s">
        <v>220</v>
      </c>
      <c r="D65" s="174" t="s">
        <v>215</v>
      </c>
      <c r="E65" s="175" t="s">
        <v>173</v>
      </c>
      <c r="F65" s="1"/>
    </row>
    <row r="66" spans="1:6" s="86" customFormat="1" ht="30" customHeight="1" x14ac:dyDescent="0.2">
      <c r="A66" s="167">
        <v>44547</v>
      </c>
      <c r="B66" s="166">
        <v>332.49</v>
      </c>
      <c r="C66" s="163" t="s">
        <v>220</v>
      </c>
      <c r="D66" s="174" t="s">
        <v>180</v>
      </c>
      <c r="E66" s="175" t="s">
        <v>173</v>
      </c>
      <c r="F66" s="1"/>
    </row>
    <row r="67" spans="1:6" s="86" customFormat="1" ht="28.5" customHeight="1" x14ac:dyDescent="0.2">
      <c r="A67" s="167">
        <v>44547</v>
      </c>
      <c r="B67" s="166">
        <v>43.86</v>
      </c>
      <c r="C67" s="163" t="s">
        <v>220</v>
      </c>
      <c r="D67" s="174" t="s">
        <v>195</v>
      </c>
      <c r="E67" s="175" t="s">
        <v>173</v>
      </c>
      <c r="F67" s="1"/>
    </row>
    <row r="68" spans="1:6" s="86" customFormat="1" ht="19.5" customHeight="1" x14ac:dyDescent="0.2">
      <c r="A68" s="167">
        <v>44614</v>
      </c>
      <c r="B68" s="166">
        <v>49.77</v>
      </c>
      <c r="C68" s="163" t="s">
        <v>276</v>
      </c>
      <c r="D68" s="174" t="s">
        <v>215</v>
      </c>
      <c r="E68" s="175" t="s">
        <v>185</v>
      </c>
      <c r="F68" s="1"/>
    </row>
    <row r="69" spans="1:6" s="86" customFormat="1" ht="17.25" customHeight="1" x14ac:dyDescent="0.2">
      <c r="A69" s="167">
        <v>44614</v>
      </c>
      <c r="B69" s="166">
        <v>398.99</v>
      </c>
      <c r="C69" s="163" t="s">
        <v>276</v>
      </c>
      <c r="D69" s="174" t="s">
        <v>229</v>
      </c>
      <c r="E69" s="175" t="s">
        <v>173</v>
      </c>
      <c r="F69" s="1"/>
    </row>
    <row r="70" spans="1:6" s="86" customFormat="1" ht="13.5" customHeight="1" x14ac:dyDescent="0.2">
      <c r="A70" s="167">
        <v>44614</v>
      </c>
      <c r="B70" s="166">
        <v>47.3</v>
      </c>
      <c r="C70" s="163" t="s">
        <v>276</v>
      </c>
      <c r="D70" s="174" t="s">
        <v>195</v>
      </c>
      <c r="E70" s="175" t="s">
        <v>173</v>
      </c>
      <c r="F70" s="1"/>
    </row>
    <row r="71" spans="1:6" s="86" customFormat="1" ht="16.5" customHeight="1" x14ac:dyDescent="0.2">
      <c r="A71" s="167">
        <v>44624</v>
      </c>
      <c r="B71" s="166">
        <v>50.96</v>
      </c>
      <c r="C71" s="163" t="s">
        <v>276</v>
      </c>
      <c r="D71" s="174" t="s">
        <v>215</v>
      </c>
      <c r="E71" s="175" t="s">
        <v>173</v>
      </c>
      <c r="F71" s="1"/>
    </row>
    <row r="72" spans="1:6" s="86" customFormat="1" ht="27.75" customHeight="1" x14ac:dyDescent="0.2">
      <c r="A72" s="167">
        <v>44624</v>
      </c>
      <c r="B72" s="166">
        <v>444.59</v>
      </c>
      <c r="C72" s="163" t="s">
        <v>277</v>
      </c>
      <c r="D72" s="174" t="s">
        <v>229</v>
      </c>
      <c r="E72" s="175" t="s">
        <v>173</v>
      </c>
      <c r="F72" s="1"/>
    </row>
    <row r="73" spans="1:6" s="86" customFormat="1" ht="28.5" customHeight="1" x14ac:dyDescent="0.2">
      <c r="A73" s="167">
        <v>44624</v>
      </c>
      <c r="B73" s="166">
        <v>48.48</v>
      </c>
      <c r="C73" s="163" t="s">
        <v>277</v>
      </c>
      <c r="D73" s="174" t="s">
        <v>195</v>
      </c>
      <c r="E73" s="175" t="s">
        <v>185</v>
      </c>
      <c r="F73" s="1"/>
    </row>
    <row r="74" spans="1:6" s="86" customFormat="1" ht="29.25" customHeight="1" x14ac:dyDescent="0.2">
      <c r="A74" s="167">
        <v>44693</v>
      </c>
      <c r="B74" s="166">
        <v>62.57</v>
      </c>
      <c r="C74" s="163" t="s">
        <v>231</v>
      </c>
      <c r="D74" s="174" t="s">
        <v>214</v>
      </c>
      <c r="E74" s="175" t="s">
        <v>173</v>
      </c>
      <c r="F74" s="1"/>
    </row>
    <row r="75" spans="1:6" s="86" customFormat="1" ht="27.75" customHeight="1" x14ac:dyDescent="0.2">
      <c r="A75" s="167" t="s">
        <v>230</v>
      </c>
      <c r="B75" s="166">
        <v>373.34</v>
      </c>
      <c r="C75" s="163" t="s">
        <v>231</v>
      </c>
      <c r="D75" s="174" t="s">
        <v>180</v>
      </c>
      <c r="E75" s="175" t="s">
        <v>173</v>
      </c>
      <c r="F75" s="1"/>
    </row>
    <row r="76" spans="1:6" s="86" customFormat="1" ht="25.5" x14ac:dyDescent="0.2">
      <c r="A76" s="167">
        <v>44693</v>
      </c>
      <c r="B76" s="166">
        <v>215.25</v>
      </c>
      <c r="C76" s="163" t="s">
        <v>256</v>
      </c>
      <c r="D76" s="174" t="s">
        <v>212</v>
      </c>
      <c r="E76" s="175" t="s">
        <v>196</v>
      </c>
      <c r="F76" s="1"/>
    </row>
    <row r="77" spans="1:6" s="86" customFormat="1" ht="25.5" x14ac:dyDescent="0.2">
      <c r="A77" s="167">
        <v>44693</v>
      </c>
      <c r="B77" s="166">
        <v>101.48</v>
      </c>
      <c r="C77" s="163" t="s">
        <v>256</v>
      </c>
      <c r="D77" s="174" t="s">
        <v>306</v>
      </c>
      <c r="E77" s="175" t="s">
        <v>196</v>
      </c>
      <c r="F77" s="1"/>
    </row>
    <row r="78" spans="1:6" s="86" customFormat="1" ht="16.5" customHeight="1" x14ac:dyDescent="0.2">
      <c r="A78" s="167">
        <v>44693</v>
      </c>
      <c r="B78" s="166">
        <v>73</v>
      </c>
      <c r="C78" s="163" t="s">
        <v>320</v>
      </c>
      <c r="D78" s="174" t="s">
        <v>255</v>
      </c>
      <c r="E78" s="175" t="s">
        <v>196</v>
      </c>
      <c r="F78" s="1"/>
    </row>
    <row r="79" spans="1:6" s="86" customFormat="1" ht="26.25" customHeight="1" x14ac:dyDescent="0.2">
      <c r="A79" s="167">
        <v>44694</v>
      </c>
      <c r="B79" s="166">
        <v>46.44</v>
      </c>
      <c r="C79" s="163" t="s">
        <v>231</v>
      </c>
      <c r="D79" s="174" t="s">
        <v>195</v>
      </c>
      <c r="E79" s="175" t="s">
        <v>173</v>
      </c>
      <c r="F79" s="1"/>
    </row>
    <row r="80" spans="1:6" s="86" customFormat="1" ht="17.25" customHeight="1" x14ac:dyDescent="0.2">
      <c r="A80" s="167">
        <v>44701</v>
      </c>
      <c r="B80" s="166">
        <v>45.86</v>
      </c>
      <c r="C80" s="163" t="s">
        <v>234</v>
      </c>
      <c r="D80" s="174" t="s">
        <v>194</v>
      </c>
      <c r="E80" s="175" t="s">
        <v>173</v>
      </c>
      <c r="F80" s="1"/>
    </row>
    <row r="81" spans="1:6" s="86" customFormat="1" ht="18.75" customHeight="1" x14ac:dyDescent="0.2">
      <c r="A81" s="167">
        <v>44701</v>
      </c>
      <c r="B81" s="166">
        <v>314.44</v>
      </c>
      <c r="C81" s="163" t="s">
        <v>234</v>
      </c>
      <c r="D81" s="174" t="s">
        <v>232</v>
      </c>
      <c r="E81" s="175" t="s">
        <v>233</v>
      </c>
      <c r="F81" s="1"/>
    </row>
    <row r="82" spans="1:6" s="86" customFormat="1" ht="18.75" customHeight="1" x14ac:dyDescent="0.2">
      <c r="A82" s="167">
        <v>44701</v>
      </c>
      <c r="B82" s="166">
        <v>43.63</v>
      </c>
      <c r="C82" s="163" t="s">
        <v>234</v>
      </c>
      <c r="D82" s="174" t="s">
        <v>195</v>
      </c>
      <c r="E82" s="175" t="s">
        <v>173</v>
      </c>
      <c r="F82" s="1"/>
    </row>
    <row r="83" spans="1:6" s="86" customFormat="1" ht="19.5" customHeight="1" x14ac:dyDescent="0.2">
      <c r="A83" s="167"/>
      <c r="B83" s="166"/>
      <c r="C83" s="163"/>
      <c r="D83" s="163"/>
      <c r="E83" s="168"/>
      <c r="F83" s="1"/>
    </row>
    <row r="84" spans="1:6" s="86" customFormat="1" ht="20.25" customHeight="1" x14ac:dyDescent="0.2">
      <c r="A84" s="206"/>
      <c r="B84" s="207"/>
      <c r="C84" s="208"/>
      <c r="D84" s="208"/>
      <c r="E84" s="209"/>
      <c r="F84" s="1"/>
    </row>
    <row r="85" spans="1:6" s="86" customFormat="1" ht="16.5" customHeight="1" x14ac:dyDescent="0.2">
      <c r="A85" s="104" t="s">
        <v>125</v>
      </c>
      <c r="B85" s="164">
        <f>SUM(B34:B84)</f>
        <v>7901.5899999999974</v>
      </c>
      <c r="C85" s="160" t="str">
        <f>IF(SUBTOTAL(3,B34:B84)=SUBTOTAL(103,B34:B84),'Summary and sign-off'!$A$48,'Summary and sign-off'!$A$49)</f>
        <v>Check - there are no hidden rows with data</v>
      </c>
      <c r="D85" s="190" t="str">
        <f>IF('Summary and sign-off'!F56='Summary and sign-off'!F54,'Summary and sign-off'!A51,'Summary and sign-off'!A50)</f>
        <v>Check - each entry provides sufficient information</v>
      </c>
      <c r="E85" s="190"/>
      <c r="F85" s="1"/>
    </row>
    <row r="86" spans="1:6" ht="19.5" customHeight="1" x14ac:dyDescent="0.2">
      <c r="A86" s="27"/>
      <c r="B86" s="22"/>
      <c r="C86" s="27"/>
      <c r="D86" s="27"/>
      <c r="E86" s="27"/>
      <c r="F86" s="46"/>
    </row>
    <row r="87" spans="1:6" ht="18" customHeight="1" x14ac:dyDescent="0.2">
      <c r="A87" s="192" t="s">
        <v>126</v>
      </c>
      <c r="B87" s="192"/>
      <c r="C87" s="192"/>
      <c r="D87" s="192"/>
      <c r="E87" s="192"/>
      <c r="F87" s="27"/>
    </row>
    <row r="88" spans="1:6" ht="24.75" customHeight="1" x14ac:dyDescent="0.2">
      <c r="A88" s="35" t="s">
        <v>117</v>
      </c>
      <c r="B88" s="35" t="s">
        <v>62</v>
      </c>
      <c r="C88" s="35" t="s">
        <v>127</v>
      </c>
      <c r="D88" s="35" t="s">
        <v>128</v>
      </c>
      <c r="E88" s="35" t="s">
        <v>121</v>
      </c>
      <c r="F88" s="46"/>
    </row>
    <row r="89" spans="1:6" s="86" customFormat="1" hidden="1" x14ac:dyDescent="0.2">
      <c r="A89" s="149"/>
      <c r="B89" s="162"/>
      <c r="C89" s="151"/>
      <c r="D89" s="151"/>
      <c r="E89" s="152"/>
      <c r="F89" s="1"/>
    </row>
    <row r="90" spans="1:6" s="86" customFormat="1" ht="15.75" customHeight="1" x14ac:dyDescent="0.2">
      <c r="A90" s="176" t="s">
        <v>190</v>
      </c>
      <c r="B90" s="166">
        <v>43.7</v>
      </c>
      <c r="C90" s="163" t="s">
        <v>272</v>
      </c>
      <c r="D90" s="163" t="s">
        <v>189</v>
      </c>
      <c r="E90" s="168" t="s">
        <v>173</v>
      </c>
      <c r="F90" s="1"/>
    </row>
    <row r="91" spans="1:6" s="86" customFormat="1" ht="15.75" customHeight="1" x14ac:dyDescent="0.2">
      <c r="A91" s="176" t="s">
        <v>191</v>
      </c>
      <c r="B91" s="166">
        <v>57.5</v>
      </c>
      <c r="C91" s="163" t="s">
        <v>272</v>
      </c>
      <c r="D91" s="163" t="s">
        <v>189</v>
      </c>
      <c r="E91" s="168" t="s">
        <v>173</v>
      </c>
      <c r="F91" s="1"/>
    </row>
    <row r="92" spans="1:6" s="86" customFormat="1" ht="15.75" customHeight="1" x14ac:dyDescent="0.2">
      <c r="A92" s="176" t="s">
        <v>224</v>
      </c>
      <c r="B92" s="166">
        <v>34.5</v>
      </c>
      <c r="C92" s="163" t="s">
        <v>219</v>
      </c>
      <c r="D92" s="163" t="s">
        <v>189</v>
      </c>
      <c r="E92" s="168" t="s">
        <v>173</v>
      </c>
      <c r="F92" s="1"/>
    </row>
    <row r="93" spans="1:6" s="86" customFormat="1" ht="16.5" customHeight="1" x14ac:dyDescent="0.2">
      <c r="A93" s="176" t="s">
        <v>221</v>
      </c>
      <c r="B93" s="166">
        <v>34.5</v>
      </c>
      <c r="C93" s="163" t="s">
        <v>219</v>
      </c>
      <c r="D93" s="163" t="s">
        <v>189</v>
      </c>
      <c r="E93" s="168" t="s">
        <v>173</v>
      </c>
      <c r="F93" s="1"/>
    </row>
    <row r="94" spans="1:6" s="86" customFormat="1" ht="15.75" customHeight="1" x14ac:dyDescent="0.2">
      <c r="A94" s="167" t="s">
        <v>261</v>
      </c>
      <c r="B94" s="166">
        <v>10.35</v>
      </c>
      <c r="C94" s="163" t="s">
        <v>219</v>
      </c>
      <c r="D94" s="163" t="s">
        <v>189</v>
      </c>
      <c r="E94" s="168" t="s">
        <v>173</v>
      </c>
      <c r="F94" s="1"/>
    </row>
    <row r="95" spans="1:6" s="86" customFormat="1" ht="16.5" customHeight="1" x14ac:dyDescent="0.2">
      <c r="A95" s="167" t="s">
        <v>262</v>
      </c>
      <c r="B95" s="166">
        <v>26.45</v>
      </c>
      <c r="C95" s="163" t="s">
        <v>219</v>
      </c>
      <c r="D95" s="163" t="s">
        <v>189</v>
      </c>
      <c r="E95" s="168" t="s">
        <v>173</v>
      </c>
      <c r="F95" s="1"/>
    </row>
    <row r="96" spans="1:6" s="86" customFormat="1" ht="15.75" customHeight="1" x14ac:dyDescent="0.2">
      <c r="A96" s="167" t="s">
        <v>263</v>
      </c>
      <c r="B96" s="166">
        <v>29.9</v>
      </c>
      <c r="C96" s="163" t="s">
        <v>219</v>
      </c>
      <c r="D96" s="163" t="s">
        <v>189</v>
      </c>
      <c r="E96" s="168" t="s">
        <v>173</v>
      </c>
      <c r="F96" s="1"/>
    </row>
    <row r="97" spans="1:6" s="86" customFormat="1" ht="15.75" customHeight="1" x14ac:dyDescent="0.2">
      <c r="A97" s="167" t="s">
        <v>264</v>
      </c>
      <c r="B97" s="166">
        <v>6.9</v>
      </c>
      <c r="C97" s="163" t="s">
        <v>219</v>
      </c>
      <c r="D97" s="163" t="s">
        <v>189</v>
      </c>
      <c r="E97" s="168" t="s">
        <v>173</v>
      </c>
      <c r="F97" s="1"/>
    </row>
    <row r="98" spans="1:6" s="86" customFormat="1" ht="15.75" customHeight="1" x14ac:dyDescent="0.2">
      <c r="A98" s="167" t="s">
        <v>265</v>
      </c>
      <c r="B98" s="166">
        <v>6.9</v>
      </c>
      <c r="C98" s="163" t="s">
        <v>219</v>
      </c>
      <c r="D98" s="163" t="s">
        <v>189</v>
      </c>
      <c r="E98" s="168" t="s">
        <v>173</v>
      </c>
      <c r="F98" s="1"/>
    </row>
    <row r="99" spans="1:6" s="86" customFormat="1" ht="16.5" customHeight="1" x14ac:dyDescent="0.2">
      <c r="A99" s="167" t="s">
        <v>266</v>
      </c>
      <c r="B99" s="166">
        <v>314</v>
      </c>
      <c r="C99" s="163" t="s">
        <v>275</v>
      </c>
      <c r="D99" s="163" t="s">
        <v>189</v>
      </c>
      <c r="E99" s="168" t="s">
        <v>173</v>
      </c>
      <c r="F99" s="1"/>
    </row>
    <row r="100" spans="1:6" s="86" customFormat="1" ht="15" customHeight="1" x14ac:dyDescent="0.2">
      <c r="A100" s="167" t="s">
        <v>267</v>
      </c>
      <c r="B100" s="166">
        <v>48.45</v>
      </c>
      <c r="C100" s="163" t="s">
        <v>219</v>
      </c>
      <c r="D100" s="163" t="s">
        <v>189</v>
      </c>
      <c r="E100" s="168" t="s">
        <v>173</v>
      </c>
      <c r="F100" s="1"/>
    </row>
    <row r="101" spans="1:6" s="86" customFormat="1" ht="18.75" customHeight="1" x14ac:dyDescent="0.2">
      <c r="A101" s="176"/>
      <c r="B101" s="166"/>
      <c r="C101" s="163"/>
      <c r="D101" s="163"/>
      <c r="E101" s="168"/>
      <c r="F101" s="1"/>
    </row>
    <row r="102" spans="1:6" s="86" customFormat="1" ht="19.5" customHeight="1" x14ac:dyDescent="0.2">
      <c r="A102" s="140"/>
      <c r="B102" s="205"/>
      <c r="C102" s="141"/>
      <c r="D102" s="141"/>
      <c r="E102" s="142"/>
      <c r="F102" s="1"/>
    </row>
    <row r="103" spans="1:6" s="86" customFormat="1" ht="20.25" customHeight="1" x14ac:dyDescent="0.2">
      <c r="A103" s="104" t="s">
        <v>129</v>
      </c>
      <c r="B103" s="164">
        <f>SUM(B89:B102)</f>
        <v>613.15000000000009</v>
      </c>
      <c r="C103" s="160" t="str">
        <f>IF(SUBTOTAL(3,B89:B102)=SUBTOTAL(103,B89:B102),'Summary and sign-off'!$A$48,'Summary and sign-off'!$A$49)</f>
        <v>Check - there are no hidden rows with data</v>
      </c>
      <c r="D103" s="190" t="str">
        <f>IF('Summary and sign-off'!F57='Summary and sign-off'!F54,'Summary and sign-off'!A51,'Summary and sign-off'!A50)</f>
        <v>Check - each entry provides sufficient information</v>
      </c>
      <c r="E103" s="190"/>
      <c r="F103" s="1"/>
    </row>
    <row r="104" spans="1:6" ht="15.75" customHeight="1" x14ac:dyDescent="0.2">
      <c r="A104" s="49" t="s">
        <v>130</v>
      </c>
      <c r="B104" s="165">
        <f>B31+B85+B103</f>
        <v>47061.009999999995</v>
      </c>
      <c r="C104" s="50"/>
      <c r="D104" s="50"/>
      <c r="E104" s="50"/>
      <c r="F104" s="27"/>
    </row>
    <row r="105" spans="1:6" ht="34.5" customHeight="1" x14ac:dyDescent="0.2">
      <c r="A105" s="27"/>
      <c r="B105" s="22"/>
      <c r="C105" s="27"/>
      <c r="D105" s="27"/>
      <c r="E105" s="27"/>
      <c r="F105" s="26"/>
    </row>
    <row r="106" spans="1:6" x14ac:dyDescent="0.2">
      <c r="A106" s="51" t="s">
        <v>73</v>
      </c>
      <c r="B106" s="25"/>
      <c r="C106" s="26"/>
      <c r="D106" s="26"/>
      <c r="E106" s="26"/>
      <c r="F106" s="27"/>
    </row>
    <row r="107" spans="1:6" x14ac:dyDescent="0.2">
      <c r="A107" s="23" t="s">
        <v>131</v>
      </c>
      <c r="B107" s="52"/>
      <c r="C107" s="52"/>
      <c r="D107" s="32"/>
      <c r="E107" s="32"/>
      <c r="F107" s="27"/>
    </row>
    <row r="108" spans="1:6" ht="12.6" customHeight="1" x14ac:dyDescent="0.2">
      <c r="A108" s="31" t="s">
        <v>132</v>
      </c>
      <c r="B108" s="27"/>
      <c r="C108" s="32"/>
      <c r="D108" s="27"/>
      <c r="E108" s="32"/>
      <c r="F108" s="27"/>
    </row>
    <row r="109" spans="1:6" ht="12.95" customHeight="1" x14ac:dyDescent="0.2">
      <c r="A109" s="31" t="s">
        <v>133</v>
      </c>
      <c r="B109" s="32"/>
      <c r="C109" s="32"/>
      <c r="D109" s="32"/>
      <c r="E109" s="53"/>
      <c r="F109" s="27"/>
    </row>
    <row r="110" spans="1:6" x14ac:dyDescent="0.2">
      <c r="A110" s="23" t="s">
        <v>79</v>
      </c>
      <c r="B110" s="25"/>
      <c r="C110" s="26"/>
      <c r="D110" s="26"/>
      <c r="E110" s="26"/>
      <c r="F110" s="46"/>
    </row>
    <row r="111" spans="1:6" x14ac:dyDescent="0.2">
      <c r="A111" s="31" t="s">
        <v>134</v>
      </c>
      <c r="B111" s="27"/>
      <c r="C111" s="32"/>
      <c r="D111" s="27"/>
      <c r="E111" s="32"/>
      <c r="F111" s="27"/>
    </row>
    <row r="112" spans="1:6" ht="12.95" customHeight="1" x14ac:dyDescent="0.2">
      <c r="A112" s="31" t="s">
        <v>135</v>
      </c>
      <c r="B112" s="32"/>
      <c r="C112" s="32"/>
      <c r="D112" s="32"/>
      <c r="E112" s="53"/>
      <c r="F112" s="27"/>
    </row>
    <row r="113" spans="1:6" x14ac:dyDescent="0.2">
      <c r="A113" s="36" t="s">
        <v>136</v>
      </c>
      <c r="B113" s="36"/>
      <c r="C113" s="36"/>
      <c r="D113" s="36"/>
      <c r="E113" s="53"/>
      <c r="F113" s="46"/>
    </row>
    <row r="114" spans="1:6" x14ac:dyDescent="0.2">
      <c r="A114" s="40"/>
      <c r="B114" s="27"/>
      <c r="C114" s="27"/>
      <c r="D114" s="27"/>
      <c r="E114" s="46"/>
      <c r="F114" s="46"/>
    </row>
    <row r="115" spans="1:6" x14ac:dyDescent="0.2">
      <c r="A115" s="40"/>
      <c r="B115" s="27"/>
      <c r="C115" s="27"/>
      <c r="D115" s="27"/>
      <c r="E115" s="46"/>
      <c r="F115" s="46"/>
    </row>
    <row r="116" spans="1:6" hidden="1" x14ac:dyDescent="0.2">
      <c r="F116" s="46"/>
    </row>
    <row r="117" spans="1:6" hidden="1" x14ac:dyDescent="0.2"/>
    <row r="118" spans="1:6" hidden="1" x14ac:dyDescent="0.2"/>
    <row r="119" spans="1:6" hidden="1" x14ac:dyDescent="0.2"/>
    <row r="120" spans="1:6" hidden="1" x14ac:dyDescent="0.2"/>
    <row r="121" spans="1:6" ht="12.75" hidden="1" customHeight="1" x14ac:dyDescent="0.2"/>
    <row r="122" spans="1:6" hidden="1" x14ac:dyDescent="0.2"/>
    <row r="123" spans="1:6" hidden="1" x14ac:dyDescent="0.2">
      <c r="A123" s="54"/>
      <c r="B123" s="46"/>
      <c r="C123" s="46"/>
      <c r="D123" s="46"/>
      <c r="E123" s="46"/>
    </row>
    <row r="124" spans="1:6" hidden="1" x14ac:dyDescent="0.2">
      <c r="A124" s="54"/>
      <c r="B124" s="46"/>
      <c r="C124" s="46"/>
      <c r="D124" s="46"/>
      <c r="E124" s="46"/>
      <c r="F124" s="46"/>
    </row>
    <row r="125" spans="1:6" hidden="1" x14ac:dyDescent="0.2">
      <c r="A125" s="54"/>
      <c r="B125" s="46"/>
      <c r="C125" s="46"/>
      <c r="D125" s="46"/>
      <c r="E125" s="46"/>
      <c r="F125" s="46"/>
    </row>
    <row r="126" spans="1:6" hidden="1" x14ac:dyDescent="0.2">
      <c r="A126" s="54"/>
      <c r="B126" s="46"/>
      <c r="C126" s="46"/>
      <c r="D126" s="46"/>
      <c r="E126" s="46"/>
      <c r="F126" s="46"/>
    </row>
    <row r="127" spans="1:6" hidden="1" x14ac:dyDescent="0.2">
      <c r="A127" s="54"/>
      <c r="B127" s="46"/>
      <c r="C127" s="46"/>
      <c r="D127" s="46"/>
      <c r="E127" s="46"/>
      <c r="F127" s="46"/>
    </row>
    <row r="128" spans="1:6" hidden="1" x14ac:dyDescent="0.2">
      <c r="F128" s="46"/>
    </row>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sheetData>
  <sheetProtection formatCells="0" formatRows="0" insertColumns="0" insertRows="0" deleteRows="0"/>
  <mergeCells count="15">
    <mergeCell ref="B7:E7"/>
    <mergeCell ref="B5:E5"/>
    <mergeCell ref="D103:E103"/>
    <mergeCell ref="A1:E1"/>
    <mergeCell ref="A32:E32"/>
    <mergeCell ref="A87:E87"/>
    <mergeCell ref="B2:E2"/>
    <mergeCell ref="B3:E3"/>
    <mergeCell ref="B4:E4"/>
    <mergeCell ref="A8:E8"/>
    <mergeCell ref="A9:E9"/>
    <mergeCell ref="B6:E6"/>
    <mergeCell ref="D31:E31"/>
    <mergeCell ref="D85:E85"/>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84 A12:A13">
      <formula1>$B$4</formula1>
      <formula2>$B$5</formula2>
    </dataValidation>
    <dataValidation allowBlank="1" showInputMessage="1" showErrorMessage="1" prompt="Insert additional rows as needed:_x000a_- 'right click' on a row number (left of screen)_x000a_- select 'Insert' (this will insert a row above it)" sqref="A88 A33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89:A102 A34:A83 A14:A30">
      <formula1>$B$4</formula1>
      <formula2>$B$5</formula2>
    </dataValidation>
  </dataValidations>
  <pageMargins left="0.70866141732283472" right="0.70866141732283472" top="0.74803149606299213" bottom="0.74803149606299213" header="0.31496062992125984" footer="0.31496062992125984"/>
  <pageSetup paperSize="8" scale="80" fitToHeight="0" orientation="portrait"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B12:B30 B34:B84 B89:B102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85" t="s">
        <v>109</v>
      </c>
      <c r="B1" s="185"/>
      <c r="C1" s="185"/>
      <c r="D1" s="185"/>
      <c r="E1" s="185"/>
      <c r="F1" s="38"/>
    </row>
    <row r="2" spans="1:6" ht="21" customHeight="1" x14ac:dyDescent="0.2">
      <c r="A2" s="4" t="s">
        <v>52</v>
      </c>
      <c r="B2" s="198" t="str">
        <f>'Summary and sign-off'!B2:F2</f>
        <v>NZ Customs</v>
      </c>
      <c r="C2" s="198"/>
      <c r="D2" s="198"/>
      <c r="E2" s="198"/>
      <c r="F2" s="38"/>
    </row>
    <row r="3" spans="1:6" ht="21" customHeight="1" x14ac:dyDescent="0.2">
      <c r="A3" s="4" t="s">
        <v>110</v>
      </c>
      <c r="B3" s="198" t="str">
        <f>'Summary and sign-off'!B3:F3</f>
        <v>Christine Stevenson</v>
      </c>
      <c r="C3" s="198"/>
      <c r="D3" s="198"/>
      <c r="E3" s="198"/>
      <c r="F3" s="38"/>
    </row>
    <row r="4" spans="1:6" ht="21" customHeight="1" x14ac:dyDescent="0.2">
      <c r="A4" s="4" t="s">
        <v>111</v>
      </c>
      <c r="B4" s="198">
        <f>'Summary and sign-off'!B4:F4</f>
        <v>44378</v>
      </c>
      <c r="C4" s="198"/>
      <c r="D4" s="198"/>
      <c r="E4" s="198"/>
      <c r="F4" s="38"/>
    </row>
    <row r="5" spans="1:6" ht="21" customHeight="1" x14ac:dyDescent="0.2">
      <c r="A5" s="4" t="s">
        <v>112</v>
      </c>
      <c r="B5" s="198">
        <f>'Summary and sign-off'!B5:F5</f>
        <v>44742</v>
      </c>
      <c r="C5" s="198"/>
      <c r="D5" s="198"/>
      <c r="E5" s="198"/>
      <c r="F5" s="38"/>
    </row>
    <row r="6" spans="1:6" ht="21" customHeight="1" x14ac:dyDescent="0.2">
      <c r="A6" s="4" t="s">
        <v>113</v>
      </c>
      <c r="B6" s="183" t="s">
        <v>80</v>
      </c>
      <c r="C6" s="183"/>
      <c r="D6" s="183"/>
      <c r="E6" s="183"/>
      <c r="F6" s="38"/>
    </row>
    <row r="7" spans="1:6" ht="21" customHeight="1" x14ac:dyDescent="0.2">
      <c r="A7" s="4" t="s">
        <v>56</v>
      </c>
      <c r="B7" s="183" t="s">
        <v>83</v>
      </c>
      <c r="C7" s="183"/>
      <c r="D7" s="183"/>
      <c r="E7" s="183"/>
      <c r="F7" s="38"/>
    </row>
    <row r="8" spans="1:6" ht="35.25" customHeight="1" x14ac:dyDescent="0.25">
      <c r="A8" s="201" t="s">
        <v>137</v>
      </c>
      <c r="B8" s="201"/>
      <c r="C8" s="202"/>
      <c r="D8" s="202"/>
      <c r="E8" s="202"/>
      <c r="F8" s="42"/>
    </row>
    <row r="9" spans="1:6" ht="35.25" customHeight="1" x14ac:dyDescent="0.25">
      <c r="A9" s="199" t="s">
        <v>138</v>
      </c>
      <c r="B9" s="200"/>
      <c r="C9" s="200"/>
      <c r="D9" s="200"/>
      <c r="E9" s="200"/>
      <c r="F9" s="42"/>
    </row>
    <row r="10" spans="1:6" ht="27" customHeight="1" x14ac:dyDescent="0.2">
      <c r="A10" s="35" t="s">
        <v>139</v>
      </c>
      <c r="B10" s="35" t="s">
        <v>62</v>
      </c>
      <c r="C10" s="35" t="s">
        <v>140</v>
      </c>
      <c r="D10" s="35" t="s">
        <v>141</v>
      </c>
      <c r="E10" s="35" t="s">
        <v>121</v>
      </c>
      <c r="F10" s="23"/>
    </row>
    <row r="11" spans="1:6" s="86" customFormat="1" hidden="1" x14ac:dyDescent="0.2">
      <c r="A11" s="134"/>
      <c r="B11" s="131"/>
      <c r="C11" s="135"/>
      <c r="D11" s="135"/>
      <c r="E11" s="136"/>
      <c r="F11" s="2"/>
    </row>
    <row r="12" spans="1:6" s="86" customFormat="1" x14ac:dyDescent="0.2">
      <c r="A12" s="149"/>
      <c r="B12" s="150"/>
      <c r="C12" s="154"/>
      <c r="D12" s="154"/>
      <c r="E12" s="155"/>
      <c r="F12" s="2"/>
    </row>
    <row r="13" spans="1:6" s="86" customFormat="1" x14ac:dyDescent="0.2">
      <c r="A13" s="149"/>
      <c r="B13" s="150"/>
      <c r="C13" s="169"/>
      <c r="D13" s="154"/>
      <c r="E13" s="155"/>
      <c r="F13" s="2"/>
    </row>
    <row r="14" spans="1:6" s="86" customFormat="1" x14ac:dyDescent="0.2">
      <c r="A14" s="149"/>
      <c r="B14" s="150"/>
      <c r="C14" s="154"/>
      <c r="D14" s="154"/>
      <c r="E14" s="155"/>
      <c r="F14" s="2"/>
    </row>
    <row r="15" spans="1:6" s="86" customFormat="1" x14ac:dyDescent="0.2">
      <c r="A15" s="149"/>
      <c r="B15" s="150"/>
      <c r="C15" s="154"/>
      <c r="D15" s="154"/>
      <c r="E15" s="155"/>
      <c r="F15" s="2"/>
    </row>
    <row r="16" spans="1:6" s="86" customFormat="1" x14ac:dyDescent="0.2">
      <c r="A16" s="149"/>
      <c r="B16" s="150"/>
      <c r="C16" s="154"/>
      <c r="D16" s="154"/>
      <c r="E16" s="155"/>
      <c r="F16" s="2"/>
    </row>
    <row r="17" spans="1:6" s="86" customFormat="1" x14ac:dyDescent="0.2">
      <c r="A17" s="149"/>
      <c r="B17" s="150"/>
      <c r="C17" s="154"/>
      <c r="D17" s="154"/>
      <c r="E17" s="155"/>
      <c r="F17" s="2"/>
    </row>
    <row r="18" spans="1:6" s="86" customFormat="1" x14ac:dyDescent="0.2">
      <c r="A18" s="149"/>
      <c r="B18" s="150"/>
      <c r="C18" s="154"/>
      <c r="D18" s="154"/>
      <c r="E18" s="155"/>
      <c r="F18" s="2"/>
    </row>
    <row r="19" spans="1:6" s="86" customFormat="1" x14ac:dyDescent="0.2">
      <c r="A19" s="149"/>
      <c r="B19" s="150"/>
      <c r="C19" s="154"/>
      <c r="D19" s="154"/>
      <c r="E19" s="155"/>
      <c r="F19" s="2"/>
    </row>
    <row r="20" spans="1:6" s="86" customFormat="1" x14ac:dyDescent="0.2">
      <c r="A20" s="149"/>
      <c r="B20" s="150"/>
      <c r="C20" s="154"/>
      <c r="D20" s="154"/>
      <c r="E20" s="155"/>
      <c r="F20" s="2"/>
    </row>
    <row r="21" spans="1:6" s="86" customFormat="1" x14ac:dyDescent="0.2">
      <c r="A21" s="149"/>
      <c r="B21" s="150"/>
      <c r="C21" s="154"/>
      <c r="D21" s="154"/>
      <c r="E21" s="155"/>
      <c r="F21" s="2"/>
    </row>
    <row r="22" spans="1:6" s="86" customFormat="1" x14ac:dyDescent="0.2">
      <c r="A22" s="153"/>
      <c r="B22" s="150"/>
      <c r="C22" s="154"/>
      <c r="D22" s="154"/>
      <c r="E22" s="155"/>
      <c r="F22" s="2"/>
    </row>
    <row r="23" spans="1:6" s="86" customFormat="1" x14ac:dyDescent="0.2">
      <c r="A23" s="153"/>
      <c r="B23" s="150"/>
      <c r="C23" s="154"/>
      <c r="D23" s="154"/>
      <c r="E23" s="155"/>
      <c r="F23" s="2"/>
    </row>
    <row r="24" spans="1:6" s="86" customFormat="1" ht="11.25" hidden="1" customHeight="1" x14ac:dyDescent="0.2">
      <c r="A24" s="134"/>
      <c r="B24" s="131"/>
      <c r="C24" s="135"/>
      <c r="D24" s="135"/>
      <c r="E24" s="136"/>
      <c r="F24" s="2"/>
    </row>
    <row r="25" spans="1:6" ht="34.5" customHeight="1" x14ac:dyDescent="0.2">
      <c r="A25" s="87" t="s">
        <v>142</v>
      </c>
      <c r="B25" s="94">
        <f>SUM(B11:B24)</f>
        <v>0</v>
      </c>
      <c r="C25" s="103" t="str">
        <f>IF(SUBTOTAL(3,B11:B24)=SUBTOTAL(103,B11:B24),'Summary and sign-off'!$A$48,'Summary and sign-off'!$A$49)</f>
        <v>Check - there are no hidden rows with data</v>
      </c>
      <c r="D25" s="190" t="str">
        <f>IF('Summary and sign-off'!F58='Summary and sign-off'!F54,'Summary and sign-off'!A51,'Summary and sign-off'!A50)</f>
        <v>Check - each entry provides sufficient information</v>
      </c>
      <c r="E25" s="190"/>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67"/>
  <sheetViews>
    <sheetView topLeftCell="A7" zoomScaleNormal="100" workbookViewId="0">
      <selection activeCell="A38" sqref="A38"/>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85" t="s">
        <v>109</v>
      </c>
      <c r="B1" s="185"/>
      <c r="C1" s="185"/>
      <c r="D1" s="185"/>
      <c r="E1" s="185"/>
      <c r="F1" s="24"/>
    </row>
    <row r="2" spans="1:6" ht="21" customHeight="1" x14ac:dyDescent="0.2">
      <c r="A2" s="4" t="s">
        <v>52</v>
      </c>
      <c r="B2" s="198" t="str">
        <f>'Summary and sign-off'!B2:F2</f>
        <v>NZ Customs</v>
      </c>
      <c r="C2" s="198"/>
      <c r="D2" s="198"/>
      <c r="E2" s="198"/>
      <c r="F2" s="24"/>
    </row>
    <row r="3" spans="1:6" ht="21" customHeight="1" x14ac:dyDescent="0.2">
      <c r="A3" s="4" t="s">
        <v>110</v>
      </c>
      <c r="B3" s="198" t="str">
        <f>'Summary and sign-off'!B3:F3</f>
        <v>Christine Stevenson</v>
      </c>
      <c r="C3" s="198"/>
      <c r="D3" s="198"/>
      <c r="E3" s="198"/>
      <c r="F3" s="24"/>
    </row>
    <row r="4" spans="1:6" ht="21" customHeight="1" x14ac:dyDescent="0.2">
      <c r="A4" s="4" t="s">
        <v>111</v>
      </c>
      <c r="B4" s="198">
        <f>'Summary and sign-off'!B4:F4</f>
        <v>44378</v>
      </c>
      <c r="C4" s="198"/>
      <c r="D4" s="198"/>
      <c r="E4" s="198"/>
      <c r="F4" s="24"/>
    </row>
    <row r="5" spans="1:6" ht="21" customHeight="1" x14ac:dyDescent="0.2">
      <c r="A5" s="4" t="s">
        <v>112</v>
      </c>
      <c r="B5" s="198">
        <f>'Summary and sign-off'!B5:F5</f>
        <v>44742</v>
      </c>
      <c r="C5" s="198"/>
      <c r="D5" s="198"/>
      <c r="E5" s="198"/>
      <c r="F5" s="24"/>
    </row>
    <row r="6" spans="1:6" ht="21" customHeight="1" x14ac:dyDescent="0.2">
      <c r="A6" s="4" t="s">
        <v>113</v>
      </c>
      <c r="B6" s="183" t="s">
        <v>80</v>
      </c>
      <c r="C6" s="183"/>
      <c r="D6" s="183"/>
      <c r="E6" s="183"/>
      <c r="F6" s="34"/>
    </row>
    <row r="7" spans="1:6" ht="21" customHeight="1" x14ac:dyDescent="0.2">
      <c r="A7" s="4" t="s">
        <v>56</v>
      </c>
      <c r="B7" s="183" t="s">
        <v>83</v>
      </c>
      <c r="C7" s="183"/>
      <c r="D7" s="183"/>
      <c r="E7" s="183"/>
      <c r="F7" s="34"/>
    </row>
    <row r="8" spans="1:6" ht="35.25" customHeight="1" x14ac:dyDescent="0.2">
      <c r="A8" s="194" t="s">
        <v>147</v>
      </c>
      <c r="B8" s="194"/>
      <c r="C8" s="202"/>
      <c r="D8" s="202"/>
      <c r="E8" s="202"/>
      <c r="F8" s="24"/>
    </row>
    <row r="9" spans="1:6" ht="35.25" customHeight="1" x14ac:dyDescent="0.2">
      <c r="A9" s="203" t="s">
        <v>148</v>
      </c>
      <c r="B9" s="204"/>
      <c r="C9" s="204"/>
      <c r="D9" s="204"/>
      <c r="E9" s="204"/>
      <c r="F9" s="24"/>
    </row>
    <row r="10" spans="1:6" ht="27" customHeight="1" x14ac:dyDescent="0.2">
      <c r="A10" s="35" t="s">
        <v>117</v>
      </c>
      <c r="B10" s="35" t="s">
        <v>62</v>
      </c>
      <c r="C10" s="35" t="s">
        <v>149</v>
      </c>
      <c r="D10" s="35" t="s">
        <v>150</v>
      </c>
      <c r="E10" s="35" t="s">
        <v>121</v>
      </c>
      <c r="F10" s="36"/>
    </row>
    <row r="11" spans="1:6" s="86" customFormat="1" hidden="1" x14ac:dyDescent="0.2">
      <c r="A11" s="134"/>
      <c r="B11" s="131"/>
      <c r="C11" s="135"/>
      <c r="D11" s="135"/>
      <c r="E11" s="136"/>
      <c r="F11" s="3"/>
    </row>
    <row r="12" spans="1:6" s="86" customFormat="1" x14ac:dyDescent="0.2">
      <c r="A12" s="161">
        <v>44396</v>
      </c>
      <c r="B12" s="162">
        <v>845</v>
      </c>
      <c r="C12" s="154" t="s">
        <v>273</v>
      </c>
      <c r="D12" s="154" t="s">
        <v>274</v>
      </c>
      <c r="E12" s="155" t="s">
        <v>173</v>
      </c>
      <c r="F12" s="3"/>
    </row>
    <row r="13" spans="1:6" s="86" customFormat="1" x14ac:dyDescent="0.2">
      <c r="A13" s="161">
        <v>44409</v>
      </c>
      <c r="B13" s="162">
        <v>26.28</v>
      </c>
      <c r="C13" s="154" t="s">
        <v>171</v>
      </c>
      <c r="D13" s="154" t="s">
        <v>172</v>
      </c>
      <c r="E13" s="155" t="s">
        <v>173</v>
      </c>
      <c r="F13" s="3"/>
    </row>
    <row r="14" spans="1:6" s="86" customFormat="1" x14ac:dyDescent="0.2">
      <c r="A14" s="161">
        <v>44409</v>
      </c>
      <c r="B14" s="162">
        <v>84.71</v>
      </c>
      <c r="C14" s="154" t="s">
        <v>240</v>
      </c>
      <c r="D14" s="154" t="s">
        <v>251</v>
      </c>
      <c r="E14" s="155" t="s">
        <v>173</v>
      </c>
      <c r="F14" s="3"/>
    </row>
    <row r="15" spans="1:6" s="86" customFormat="1" x14ac:dyDescent="0.2">
      <c r="A15" s="161">
        <v>44440</v>
      </c>
      <c r="B15" s="162">
        <v>29.33</v>
      </c>
      <c r="C15" s="154" t="s">
        <v>174</v>
      </c>
      <c r="D15" s="154" t="s">
        <v>175</v>
      </c>
      <c r="E15" s="155" t="s">
        <v>173</v>
      </c>
      <c r="F15" s="3"/>
    </row>
    <row r="16" spans="1:6" s="86" customFormat="1" x14ac:dyDescent="0.2">
      <c r="A16" s="161">
        <v>44440</v>
      </c>
      <c r="B16" s="162">
        <v>84.71</v>
      </c>
      <c r="C16" s="154" t="s">
        <v>240</v>
      </c>
      <c r="D16" s="154" t="s">
        <v>241</v>
      </c>
      <c r="E16" s="155" t="s">
        <v>173</v>
      </c>
      <c r="F16" s="3"/>
    </row>
    <row r="17" spans="1:6" s="86" customFormat="1" x14ac:dyDescent="0.2">
      <c r="A17" s="161">
        <v>44470</v>
      </c>
      <c r="B17" s="162">
        <v>27.09</v>
      </c>
      <c r="C17" s="154" t="s">
        <v>171</v>
      </c>
      <c r="D17" s="154" t="s">
        <v>206</v>
      </c>
      <c r="E17" s="155" t="s">
        <v>173</v>
      </c>
      <c r="F17" s="3"/>
    </row>
    <row r="18" spans="1:6" s="86" customFormat="1" x14ac:dyDescent="0.2">
      <c r="A18" s="161">
        <v>44470</v>
      </c>
      <c r="B18" s="162">
        <v>84.71</v>
      </c>
      <c r="C18" s="154" t="s">
        <v>240</v>
      </c>
      <c r="D18" s="154" t="s">
        <v>242</v>
      </c>
      <c r="E18" s="155" t="s">
        <v>173</v>
      </c>
      <c r="F18" s="3"/>
    </row>
    <row r="19" spans="1:6" s="86" customFormat="1" x14ac:dyDescent="0.2">
      <c r="A19" s="161">
        <v>44501</v>
      </c>
      <c r="B19" s="162">
        <v>27.29</v>
      </c>
      <c r="C19" s="154" t="s">
        <v>171</v>
      </c>
      <c r="D19" s="154" t="s">
        <v>225</v>
      </c>
      <c r="E19" s="155" t="s">
        <v>173</v>
      </c>
      <c r="F19" s="3"/>
    </row>
    <row r="20" spans="1:6" s="86" customFormat="1" x14ac:dyDescent="0.2">
      <c r="A20" s="161">
        <v>44501</v>
      </c>
      <c r="B20" s="162">
        <v>84.71</v>
      </c>
      <c r="C20" s="154" t="s">
        <v>240</v>
      </c>
      <c r="D20" s="154" t="s">
        <v>252</v>
      </c>
      <c r="E20" s="155" t="s">
        <v>173</v>
      </c>
      <c r="F20" s="3"/>
    </row>
    <row r="21" spans="1:6" s="86" customFormat="1" x14ac:dyDescent="0.2">
      <c r="A21" s="161">
        <v>44531</v>
      </c>
      <c r="B21" s="162">
        <v>26.78</v>
      </c>
      <c r="C21" s="154" t="s">
        <v>171</v>
      </c>
      <c r="D21" s="154" t="s">
        <v>226</v>
      </c>
      <c r="E21" s="155" t="s">
        <v>173</v>
      </c>
      <c r="F21" s="3"/>
    </row>
    <row r="22" spans="1:6" s="86" customFormat="1" x14ac:dyDescent="0.2">
      <c r="A22" s="161">
        <v>44531</v>
      </c>
      <c r="B22" s="162">
        <v>84.71</v>
      </c>
      <c r="C22" s="154" t="s">
        <v>240</v>
      </c>
      <c r="D22" s="154" t="s">
        <v>243</v>
      </c>
      <c r="E22" s="155" t="s">
        <v>173</v>
      </c>
      <c r="F22" s="3"/>
    </row>
    <row r="23" spans="1:6" s="86" customFormat="1" x14ac:dyDescent="0.2">
      <c r="A23" s="161">
        <v>44562</v>
      </c>
      <c r="B23" s="162">
        <v>26.78</v>
      </c>
      <c r="C23" s="154" t="s">
        <v>171</v>
      </c>
      <c r="D23" s="154" t="s">
        <v>227</v>
      </c>
      <c r="E23" s="155" t="s">
        <v>173</v>
      </c>
      <c r="F23" s="3"/>
    </row>
    <row r="24" spans="1:6" s="86" customFormat="1" x14ac:dyDescent="0.2">
      <c r="A24" s="161">
        <v>44562</v>
      </c>
      <c r="B24" s="162">
        <v>84.71</v>
      </c>
      <c r="C24" s="154" t="s">
        <v>240</v>
      </c>
      <c r="D24" s="154" t="s">
        <v>244</v>
      </c>
      <c r="E24" s="155" t="s">
        <v>173</v>
      </c>
      <c r="F24" s="3"/>
    </row>
    <row r="25" spans="1:6" s="86" customFormat="1" x14ac:dyDescent="0.2">
      <c r="A25" s="161">
        <v>44593</v>
      </c>
      <c r="B25" s="162">
        <v>25.89</v>
      </c>
      <c r="C25" s="154" t="s">
        <v>171</v>
      </c>
      <c r="D25" s="154" t="s">
        <v>228</v>
      </c>
      <c r="E25" s="155" t="s">
        <v>173</v>
      </c>
      <c r="F25" s="3"/>
    </row>
    <row r="26" spans="1:6" s="86" customFormat="1" x14ac:dyDescent="0.2">
      <c r="A26" s="161">
        <v>44593</v>
      </c>
      <c r="B26" s="162">
        <v>84.71</v>
      </c>
      <c r="C26" s="154" t="s">
        <v>240</v>
      </c>
      <c r="D26" s="154" t="s">
        <v>245</v>
      </c>
      <c r="E26" s="155" t="s">
        <v>173</v>
      </c>
      <c r="F26" s="3"/>
    </row>
    <row r="27" spans="1:6" s="86" customFormat="1" x14ac:dyDescent="0.2">
      <c r="A27" s="161">
        <v>44621</v>
      </c>
      <c r="B27" s="162">
        <v>25.89</v>
      </c>
      <c r="C27" s="154" t="s">
        <v>171</v>
      </c>
      <c r="D27" s="154" t="s">
        <v>236</v>
      </c>
      <c r="E27" s="155" t="s">
        <v>173</v>
      </c>
      <c r="F27" s="3"/>
    </row>
    <row r="28" spans="1:6" s="86" customFormat="1" x14ac:dyDescent="0.2">
      <c r="A28" s="161">
        <v>44621</v>
      </c>
      <c r="B28" s="162">
        <v>84.71</v>
      </c>
      <c r="C28" s="154" t="s">
        <v>240</v>
      </c>
      <c r="D28" s="154" t="s">
        <v>246</v>
      </c>
      <c r="E28" s="155" t="s">
        <v>173</v>
      </c>
      <c r="F28" s="3"/>
    </row>
    <row r="29" spans="1:6" s="86" customFormat="1" x14ac:dyDescent="0.2">
      <c r="A29" s="161">
        <v>44652</v>
      </c>
      <c r="B29" s="162">
        <v>31.51</v>
      </c>
      <c r="C29" s="154" t="s">
        <v>171</v>
      </c>
      <c r="D29" s="154" t="s">
        <v>237</v>
      </c>
      <c r="E29" s="155" t="s">
        <v>173</v>
      </c>
      <c r="F29" s="3"/>
    </row>
    <row r="30" spans="1:6" s="86" customFormat="1" x14ac:dyDescent="0.2">
      <c r="A30" s="161">
        <v>44652</v>
      </c>
      <c r="B30" s="162">
        <v>84.71</v>
      </c>
      <c r="C30" s="154" t="s">
        <v>240</v>
      </c>
      <c r="D30" s="154" t="s">
        <v>253</v>
      </c>
      <c r="E30" s="155" t="s">
        <v>173</v>
      </c>
      <c r="F30" s="3"/>
    </row>
    <row r="31" spans="1:6" s="86" customFormat="1" x14ac:dyDescent="0.2">
      <c r="A31" s="161">
        <v>44682</v>
      </c>
      <c r="B31" s="162">
        <v>27.96</v>
      </c>
      <c r="C31" s="154" t="s">
        <v>171</v>
      </c>
      <c r="D31" s="154" t="s">
        <v>248</v>
      </c>
      <c r="E31" s="155" t="s">
        <v>173</v>
      </c>
      <c r="F31" s="3"/>
    </row>
    <row r="32" spans="1:6" s="86" customFormat="1" x14ac:dyDescent="0.2">
      <c r="A32" s="161">
        <v>44682</v>
      </c>
      <c r="B32" s="162">
        <v>84.71</v>
      </c>
      <c r="C32" s="154" t="s">
        <v>240</v>
      </c>
      <c r="D32" s="154" t="s">
        <v>247</v>
      </c>
      <c r="E32" s="155" t="s">
        <v>173</v>
      </c>
      <c r="F32" s="3"/>
    </row>
    <row r="33" spans="1:6" s="86" customFormat="1" x14ac:dyDescent="0.2">
      <c r="A33" s="161">
        <v>44713</v>
      </c>
      <c r="B33" s="162">
        <v>26.98</v>
      </c>
      <c r="C33" s="154" t="s">
        <v>171</v>
      </c>
      <c r="D33" s="154" t="s">
        <v>238</v>
      </c>
      <c r="E33" s="155" t="s">
        <v>173</v>
      </c>
      <c r="F33" s="3"/>
    </row>
    <row r="34" spans="1:6" s="86" customFormat="1" x14ac:dyDescent="0.2">
      <c r="A34" s="161">
        <v>44713</v>
      </c>
      <c r="B34" s="162">
        <v>84.71</v>
      </c>
      <c r="C34" s="154" t="s">
        <v>240</v>
      </c>
      <c r="D34" s="154" t="s">
        <v>249</v>
      </c>
      <c r="E34" s="155" t="s">
        <v>173</v>
      </c>
      <c r="F34" s="3"/>
    </row>
    <row r="35" spans="1:6" s="86" customFormat="1" x14ac:dyDescent="0.2">
      <c r="A35" s="161">
        <v>44743</v>
      </c>
      <c r="B35" s="162">
        <v>27.96</v>
      </c>
      <c r="C35" s="154" t="s">
        <v>171</v>
      </c>
      <c r="D35" s="154" t="s">
        <v>239</v>
      </c>
      <c r="E35" s="155" t="s">
        <v>173</v>
      </c>
      <c r="F35" s="3"/>
    </row>
    <row r="36" spans="1:6" s="86" customFormat="1" x14ac:dyDescent="0.2">
      <c r="A36" s="161">
        <v>44743</v>
      </c>
      <c r="B36" s="162">
        <v>84.71</v>
      </c>
      <c r="C36" s="154" t="s">
        <v>240</v>
      </c>
      <c r="D36" s="154" t="s">
        <v>250</v>
      </c>
      <c r="E36" s="155" t="s">
        <v>173</v>
      </c>
      <c r="F36" s="3"/>
    </row>
    <row r="37" spans="1:6" s="86" customFormat="1" x14ac:dyDescent="0.2">
      <c r="A37" s="161"/>
      <c r="B37" s="162"/>
      <c r="C37" s="154"/>
      <c r="D37" s="154"/>
      <c r="E37" s="155"/>
      <c r="F37" s="3"/>
    </row>
    <row r="38" spans="1:6" s="86" customFormat="1" x14ac:dyDescent="0.2">
      <c r="A38" s="161"/>
      <c r="B38" s="162"/>
      <c r="C38" s="154"/>
      <c r="D38" s="154"/>
      <c r="E38" s="155"/>
      <c r="F38" s="3"/>
    </row>
    <row r="39" spans="1:6" s="86" customFormat="1" hidden="1" x14ac:dyDescent="0.2">
      <c r="A39" s="134"/>
      <c r="B39" s="131"/>
      <c r="C39" s="135"/>
      <c r="D39" s="135"/>
      <c r="E39" s="136"/>
      <c r="F39" s="3"/>
    </row>
    <row r="40" spans="1:6" ht="34.5" customHeight="1" x14ac:dyDescent="0.2">
      <c r="A40" s="87" t="s">
        <v>151</v>
      </c>
      <c r="B40" s="94">
        <f>SUM(B11:B39)</f>
        <v>2191.2600000000002</v>
      </c>
      <c r="C40" s="103" t="str">
        <f>IF(SUBTOTAL(3,B11:B39)=SUBTOTAL(103,B11:B39),'Summary and sign-off'!$A$48,'Summary and sign-off'!$A$49)</f>
        <v>Check - there are no hidden rows with data</v>
      </c>
      <c r="D40" s="190" t="str">
        <f>IF('Summary and sign-off'!F59='Summary and sign-off'!F54,'Summary and sign-off'!A51,'Summary and sign-off'!A50)</f>
        <v>Check - each entry provides sufficient information</v>
      </c>
      <c r="E40" s="190"/>
      <c r="F40" s="37"/>
    </row>
    <row r="41" spans="1:6" ht="14.1" customHeight="1" x14ac:dyDescent="0.2">
      <c r="A41" s="38"/>
      <c r="B41" s="27"/>
      <c r="C41" s="20"/>
      <c r="D41" s="20"/>
      <c r="E41" s="20"/>
      <c r="F41" s="24"/>
    </row>
    <row r="42" spans="1:6" x14ac:dyDescent="0.2">
      <c r="A42" s="21" t="s">
        <v>152</v>
      </c>
      <c r="B42" s="20"/>
      <c r="C42" s="20"/>
      <c r="D42" s="20"/>
      <c r="E42" s="20"/>
      <c r="F42" s="24"/>
    </row>
    <row r="43" spans="1:6" ht="12.6" customHeight="1" x14ac:dyDescent="0.2">
      <c r="A43" s="23" t="s">
        <v>131</v>
      </c>
      <c r="B43" s="20"/>
      <c r="C43" s="20"/>
      <c r="D43" s="20"/>
      <c r="E43" s="20"/>
      <c r="F43" s="24"/>
    </row>
    <row r="44" spans="1:6" x14ac:dyDescent="0.2">
      <c r="A44" s="23" t="s">
        <v>79</v>
      </c>
      <c r="B44" s="25"/>
      <c r="C44" s="26"/>
      <c r="D44" s="26"/>
      <c r="E44" s="26"/>
      <c r="F44" s="27"/>
    </row>
    <row r="45" spans="1:6" x14ac:dyDescent="0.2">
      <c r="A45" s="31" t="s">
        <v>145</v>
      </c>
      <c r="B45" s="32"/>
      <c r="C45" s="27"/>
      <c r="D45" s="27"/>
      <c r="E45" s="27"/>
      <c r="F45" s="27"/>
    </row>
    <row r="46" spans="1:6" ht="12.75" customHeight="1" x14ac:dyDescent="0.2">
      <c r="A46" s="31" t="s">
        <v>146</v>
      </c>
      <c r="B46" s="39"/>
      <c r="C46" s="33"/>
      <c r="D46" s="33"/>
      <c r="E46" s="33"/>
      <c r="F46" s="33"/>
    </row>
    <row r="47" spans="1:6" x14ac:dyDescent="0.2">
      <c r="A47" s="38"/>
      <c r="B47" s="40"/>
      <c r="C47" s="20"/>
      <c r="D47" s="20"/>
      <c r="E47" s="20"/>
      <c r="F47" s="38"/>
    </row>
    <row r="48" spans="1:6" hidden="1" x14ac:dyDescent="0.2">
      <c r="A48" s="20"/>
      <c r="B48" s="20"/>
      <c r="C48" s="20"/>
      <c r="D48" s="20"/>
      <c r="E48" s="38"/>
    </row>
    <row r="49" spans="1:6" ht="12.75" hidden="1" customHeight="1" x14ac:dyDescent="0.2"/>
    <row r="50" spans="1:6" hidden="1" x14ac:dyDescent="0.2">
      <c r="A50" s="41"/>
      <c r="B50" s="41"/>
      <c r="C50" s="41"/>
      <c r="D50" s="41"/>
      <c r="E50" s="41"/>
      <c r="F50" s="24"/>
    </row>
    <row r="51" spans="1:6" hidden="1" x14ac:dyDescent="0.2">
      <c r="A51" s="41"/>
      <c r="B51" s="41"/>
      <c r="C51" s="41"/>
      <c r="D51" s="41"/>
      <c r="E51" s="41"/>
      <c r="F51" s="24"/>
    </row>
    <row r="52" spans="1:6" hidden="1" x14ac:dyDescent="0.2">
      <c r="A52" s="41"/>
      <c r="B52" s="41"/>
      <c r="C52" s="41"/>
      <c r="D52" s="41"/>
      <c r="E52" s="41"/>
      <c r="F52" s="24"/>
    </row>
    <row r="53" spans="1:6" hidden="1" x14ac:dyDescent="0.2">
      <c r="A53" s="41"/>
      <c r="B53" s="41"/>
      <c r="C53" s="41"/>
      <c r="D53" s="41"/>
      <c r="E53" s="41"/>
      <c r="F53" s="24"/>
    </row>
    <row r="54" spans="1:6" hidden="1" x14ac:dyDescent="0.2">
      <c r="A54" s="41"/>
      <c r="B54" s="41"/>
      <c r="C54" s="41"/>
      <c r="D54" s="41"/>
      <c r="E54" s="41"/>
      <c r="F54" s="24"/>
    </row>
    <row r="55" spans="1:6" hidden="1" x14ac:dyDescent="0.2"/>
    <row r="56" spans="1:6" hidden="1" x14ac:dyDescent="0.2"/>
    <row r="57" spans="1:6" hidden="1" x14ac:dyDescent="0.2"/>
    <row r="58" spans="1:6" hidden="1" x14ac:dyDescent="0.2"/>
    <row r="59" spans="1:6" hidden="1" x14ac:dyDescent="0.2"/>
    <row r="60" spans="1:6" hidden="1" x14ac:dyDescent="0.2"/>
    <row r="61" spans="1:6" hidden="1" x14ac:dyDescent="0.2"/>
    <row r="62" spans="1:6" hidden="1" x14ac:dyDescent="0.2"/>
    <row r="63" spans="1:6" hidden="1" x14ac:dyDescent="0.2"/>
    <row r="64" spans="1:6" hidden="1" x14ac:dyDescent="0.2"/>
    <row r="65" hidden="1" x14ac:dyDescent="0.2"/>
    <row r="66" x14ac:dyDescent="0.2"/>
    <row r="67" x14ac:dyDescent="0.2"/>
  </sheetData>
  <sheetProtection formatCells="0" insertRows="0" deleteRows="0"/>
  <mergeCells count="10">
    <mergeCell ref="D40:E40"/>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9">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38">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B11:B39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75"/>
  <sheetViews>
    <sheetView tabSelected="1" zoomScaleNormal="100" workbookViewId="0">
      <selection activeCell="A28" sqref="A28"/>
    </sheetView>
  </sheetViews>
  <sheetFormatPr defaultColWidth="0" defaultRowHeight="12.75" zeroHeight="1" x14ac:dyDescent="0.2"/>
  <cols>
    <col min="1" max="1" width="35.7109375" style="16" customWidth="1"/>
    <col min="2" max="2" width="46.85546875" style="16" customWidth="1"/>
    <col min="3" max="3" width="22.140625" style="16" customWidth="1"/>
    <col min="4" max="4" width="29.1406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85" t="s">
        <v>153</v>
      </c>
      <c r="B1" s="185"/>
      <c r="C1" s="185"/>
      <c r="D1" s="185"/>
      <c r="E1" s="185"/>
      <c r="F1" s="185"/>
    </row>
    <row r="2" spans="1:6" ht="21" customHeight="1" x14ac:dyDescent="0.2">
      <c r="A2" s="4" t="s">
        <v>52</v>
      </c>
      <c r="B2" s="198" t="str">
        <f>'Summary and sign-off'!B2:F2</f>
        <v>NZ Customs</v>
      </c>
      <c r="C2" s="198"/>
      <c r="D2" s="198"/>
      <c r="E2" s="198"/>
      <c r="F2" s="198"/>
    </row>
    <row r="3" spans="1:6" ht="21" customHeight="1" x14ac:dyDescent="0.2">
      <c r="A3" s="4" t="s">
        <v>110</v>
      </c>
      <c r="B3" s="198" t="str">
        <f>'Summary and sign-off'!B3:F3</f>
        <v>Christine Stevenson</v>
      </c>
      <c r="C3" s="198"/>
      <c r="D3" s="198"/>
      <c r="E3" s="198"/>
      <c r="F3" s="198"/>
    </row>
    <row r="4" spans="1:6" ht="21" customHeight="1" x14ac:dyDescent="0.2">
      <c r="A4" s="4" t="s">
        <v>111</v>
      </c>
      <c r="B4" s="198">
        <f>'Summary and sign-off'!B4:F4</f>
        <v>44378</v>
      </c>
      <c r="C4" s="198"/>
      <c r="D4" s="198"/>
      <c r="E4" s="198"/>
      <c r="F4" s="198"/>
    </row>
    <row r="5" spans="1:6" ht="21" customHeight="1" x14ac:dyDescent="0.2">
      <c r="A5" s="4" t="s">
        <v>112</v>
      </c>
      <c r="B5" s="198">
        <f>'Summary and sign-off'!B5:F5</f>
        <v>44742</v>
      </c>
      <c r="C5" s="198"/>
      <c r="D5" s="198"/>
      <c r="E5" s="198"/>
      <c r="F5" s="198"/>
    </row>
    <row r="6" spans="1:6" ht="21" customHeight="1" x14ac:dyDescent="0.2">
      <c r="A6" s="4" t="s">
        <v>154</v>
      </c>
      <c r="B6" s="183" t="s">
        <v>80</v>
      </c>
      <c r="C6" s="183"/>
      <c r="D6" s="183"/>
      <c r="E6" s="183"/>
      <c r="F6" s="183"/>
    </row>
    <row r="7" spans="1:6" ht="21" customHeight="1" x14ac:dyDescent="0.2">
      <c r="A7" s="4" t="s">
        <v>56</v>
      </c>
      <c r="B7" s="183" t="s">
        <v>83</v>
      </c>
      <c r="C7" s="183"/>
      <c r="D7" s="183"/>
      <c r="E7" s="183"/>
      <c r="F7" s="183"/>
    </row>
    <row r="8" spans="1:6" ht="36" customHeight="1" x14ac:dyDescent="0.2">
      <c r="A8" s="194" t="s">
        <v>155</v>
      </c>
      <c r="B8" s="194"/>
      <c r="C8" s="194"/>
      <c r="D8" s="194"/>
      <c r="E8" s="194"/>
      <c r="F8" s="194"/>
    </row>
    <row r="9" spans="1:6" ht="36" customHeight="1" x14ac:dyDescent="0.2">
      <c r="A9" s="203" t="s">
        <v>156</v>
      </c>
      <c r="B9" s="204"/>
      <c r="C9" s="204"/>
      <c r="D9" s="204"/>
      <c r="E9" s="204"/>
      <c r="F9" s="204"/>
    </row>
    <row r="10" spans="1:6" ht="39" customHeight="1" x14ac:dyDescent="0.2">
      <c r="A10" s="35" t="s">
        <v>117</v>
      </c>
      <c r="B10" s="143" t="s">
        <v>157</v>
      </c>
      <c r="C10" s="143" t="s">
        <v>158</v>
      </c>
      <c r="D10" s="143" t="s">
        <v>159</v>
      </c>
      <c r="E10" s="143" t="s">
        <v>160</v>
      </c>
      <c r="F10" s="143" t="s">
        <v>161</v>
      </c>
    </row>
    <row r="11" spans="1:6" s="86" customFormat="1" hidden="1" x14ac:dyDescent="0.2">
      <c r="A11" s="130"/>
      <c r="B11" s="135"/>
      <c r="C11" s="137"/>
      <c r="D11" s="135"/>
      <c r="E11" s="138"/>
      <c r="F11" s="136"/>
    </row>
    <row r="12" spans="1:6" s="86" customFormat="1" ht="25.5" x14ac:dyDescent="0.2">
      <c r="A12" s="167">
        <v>44412</v>
      </c>
      <c r="B12" s="171" t="s">
        <v>278</v>
      </c>
      <c r="C12" s="170" t="s">
        <v>96</v>
      </c>
      <c r="D12" s="171" t="s">
        <v>202</v>
      </c>
      <c r="E12" s="173" t="s">
        <v>95</v>
      </c>
      <c r="F12" s="172"/>
    </row>
    <row r="13" spans="1:6" s="86" customFormat="1" ht="15" customHeight="1" x14ac:dyDescent="0.2">
      <c r="A13" s="167" t="s">
        <v>205</v>
      </c>
      <c r="B13" s="171" t="s">
        <v>203</v>
      </c>
      <c r="C13" s="170" t="s">
        <v>96</v>
      </c>
      <c r="D13" s="171" t="s">
        <v>204</v>
      </c>
      <c r="E13" s="173" t="s">
        <v>95</v>
      </c>
      <c r="F13" s="172"/>
    </row>
    <row r="14" spans="1:6" s="86" customFormat="1" ht="15" customHeight="1" x14ac:dyDescent="0.2">
      <c r="A14" s="167">
        <v>44524</v>
      </c>
      <c r="B14" s="171" t="s">
        <v>201</v>
      </c>
      <c r="C14" s="170" t="s">
        <v>96</v>
      </c>
      <c r="D14" s="171" t="s">
        <v>202</v>
      </c>
      <c r="E14" s="173" t="s">
        <v>95</v>
      </c>
      <c r="F14" s="172"/>
    </row>
    <row r="15" spans="1:6" s="86" customFormat="1" ht="15.75" customHeight="1" x14ac:dyDescent="0.2">
      <c r="A15" s="167">
        <v>44544</v>
      </c>
      <c r="B15" s="171" t="s">
        <v>270</v>
      </c>
      <c r="C15" s="170" t="s">
        <v>96</v>
      </c>
      <c r="D15" s="171" t="s">
        <v>271</v>
      </c>
      <c r="E15" s="173" t="s">
        <v>95</v>
      </c>
      <c r="F15" s="172"/>
    </row>
    <row r="16" spans="1:6" s="86" customFormat="1" ht="15" customHeight="1" x14ac:dyDescent="0.2">
      <c r="A16" s="167">
        <v>44677</v>
      </c>
      <c r="B16" s="171" t="s">
        <v>281</v>
      </c>
      <c r="C16" s="170" t="s">
        <v>96</v>
      </c>
      <c r="D16" s="171" t="s">
        <v>280</v>
      </c>
      <c r="E16" s="180">
        <v>30</v>
      </c>
      <c r="F16" s="172"/>
    </row>
    <row r="17" spans="1:7" s="86" customFormat="1" ht="15.75" customHeight="1" x14ac:dyDescent="0.2">
      <c r="A17" s="167">
        <v>44702</v>
      </c>
      <c r="B17" s="171" t="s">
        <v>268</v>
      </c>
      <c r="C17" s="170" t="s">
        <v>97</v>
      </c>
      <c r="D17" s="171" t="s">
        <v>269</v>
      </c>
      <c r="E17" s="173" t="s">
        <v>95</v>
      </c>
      <c r="F17" s="172"/>
    </row>
    <row r="18" spans="1:7" s="86" customFormat="1" ht="15" customHeight="1" x14ac:dyDescent="0.2">
      <c r="A18" s="167">
        <v>44740</v>
      </c>
      <c r="B18" s="171" t="s">
        <v>200</v>
      </c>
      <c r="C18" s="170" t="s">
        <v>97</v>
      </c>
      <c r="D18" s="171" t="s">
        <v>254</v>
      </c>
      <c r="E18" s="173" t="s">
        <v>95</v>
      </c>
      <c r="F18" s="172"/>
    </row>
    <row r="19" spans="1:7" s="86" customFormat="1" ht="15" customHeight="1" x14ac:dyDescent="0.2">
      <c r="A19" s="167" t="s">
        <v>294</v>
      </c>
      <c r="B19" s="171" t="s">
        <v>283</v>
      </c>
      <c r="C19" s="170" t="s">
        <v>96</v>
      </c>
      <c r="D19" s="171" t="s">
        <v>284</v>
      </c>
      <c r="E19" s="180">
        <v>50</v>
      </c>
      <c r="F19" s="172"/>
    </row>
    <row r="20" spans="1:7" s="86" customFormat="1" ht="15" customHeight="1" x14ac:dyDescent="0.2">
      <c r="A20" s="167" t="s">
        <v>294</v>
      </c>
      <c r="B20" s="171" t="s">
        <v>285</v>
      </c>
      <c r="C20" s="170" t="s">
        <v>96</v>
      </c>
      <c r="D20" s="171" t="s">
        <v>286</v>
      </c>
      <c r="E20" s="180">
        <v>50</v>
      </c>
      <c r="F20" s="172"/>
    </row>
    <row r="21" spans="1:7" s="86" customFormat="1" ht="15" customHeight="1" x14ac:dyDescent="0.2">
      <c r="A21" s="167" t="s">
        <v>294</v>
      </c>
      <c r="B21" s="171" t="s">
        <v>287</v>
      </c>
      <c r="C21" s="170" t="s">
        <v>96</v>
      </c>
      <c r="D21" s="171" t="s">
        <v>288</v>
      </c>
      <c r="E21" s="180">
        <v>30</v>
      </c>
      <c r="F21" s="172"/>
    </row>
    <row r="22" spans="1:7" s="86" customFormat="1" ht="15" customHeight="1" x14ac:dyDescent="0.2">
      <c r="A22" s="167" t="s">
        <v>294</v>
      </c>
      <c r="B22" s="171" t="s">
        <v>318</v>
      </c>
      <c r="C22" s="170" t="s">
        <v>96</v>
      </c>
      <c r="D22" s="171" t="s">
        <v>282</v>
      </c>
      <c r="E22" s="180">
        <v>70</v>
      </c>
      <c r="F22" s="172"/>
    </row>
    <row r="23" spans="1:7" s="86" customFormat="1" ht="14.25" customHeight="1" x14ac:dyDescent="0.2">
      <c r="A23" s="167" t="s">
        <v>294</v>
      </c>
      <c r="B23" s="156" t="s">
        <v>289</v>
      </c>
      <c r="C23" s="157" t="s">
        <v>96</v>
      </c>
      <c r="D23" s="156" t="s">
        <v>290</v>
      </c>
      <c r="E23" s="181">
        <v>25</v>
      </c>
      <c r="F23" s="159"/>
    </row>
    <row r="24" spans="1:7" s="86" customFormat="1" ht="14.25" customHeight="1" x14ac:dyDescent="0.2">
      <c r="A24" s="167" t="s">
        <v>294</v>
      </c>
      <c r="B24" s="156" t="s">
        <v>319</v>
      </c>
      <c r="C24" s="157" t="s">
        <v>96</v>
      </c>
      <c r="D24" s="156" t="s">
        <v>282</v>
      </c>
      <c r="E24" s="181">
        <v>20</v>
      </c>
      <c r="F24" s="159"/>
    </row>
    <row r="25" spans="1:7" s="86" customFormat="1" ht="15.75" customHeight="1" x14ac:dyDescent="0.2">
      <c r="A25" s="167" t="s">
        <v>294</v>
      </c>
      <c r="B25" s="156" t="s">
        <v>291</v>
      </c>
      <c r="C25" s="157" t="s">
        <v>96</v>
      </c>
      <c r="D25" s="156" t="s">
        <v>292</v>
      </c>
      <c r="E25" s="181">
        <v>25</v>
      </c>
      <c r="F25" s="159"/>
    </row>
    <row r="26" spans="1:7" s="86" customFormat="1" ht="15" customHeight="1" x14ac:dyDescent="0.2">
      <c r="A26" s="167" t="s">
        <v>294</v>
      </c>
      <c r="B26" s="156" t="s">
        <v>322</v>
      </c>
      <c r="C26" s="157" t="s">
        <v>96</v>
      </c>
      <c r="D26" s="156" t="s">
        <v>293</v>
      </c>
      <c r="E26" s="181">
        <v>25</v>
      </c>
      <c r="F26" s="159"/>
    </row>
    <row r="27" spans="1:7" s="86" customFormat="1" x14ac:dyDescent="0.2">
      <c r="A27" s="149"/>
      <c r="B27" s="156"/>
      <c r="C27" s="157"/>
      <c r="D27" s="156"/>
      <c r="E27" s="158"/>
      <c r="F27" s="159"/>
    </row>
    <row r="28" spans="1:7" s="86" customFormat="1" x14ac:dyDescent="0.2">
      <c r="A28" s="149"/>
      <c r="B28" s="156"/>
      <c r="C28" s="157"/>
      <c r="D28" s="156"/>
      <c r="E28" s="158"/>
      <c r="F28" s="159"/>
    </row>
    <row r="29" spans="1:7" s="86" customFormat="1" hidden="1" x14ac:dyDescent="0.2">
      <c r="A29" s="130"/>
      <c r="B29" s="135"/>
      <c r="C29" s="137"/>
      <c r="D29" s="135"/>
      <c r="E29" s="138"/>
      <c r="F29" s="136"/>
    </row>
    <row r="30" spans="1:7" ht="34.5" customHeight="1" x14ac:dyDescent="0.2">
      <c r="A30" s="144" t="s">
        <v>162</v>
      </c>
      <c r="B30" s="145" t="s">
        <v>163</v>
      </c>
      <c r="C30" s="146">
        <f>C31+C32</f>
        <v>15</v>
      </c>
      <c r="D30" s="147" t="str">
        <f>IF(SUBTOTAL(3,C11:C29)=SUBTOTAL(103,C11:C29),'Summary and sign-off'!$A$48,'Summary and sign-off'!$A$49)</f>
        <v>Check - there are no hidden rows with data</v>
      </c>
      <c r="E30" s="190" t="str">
        <f>IF('Summary and sign-off'!F60='Summary and sign-off'!F54,'Summary and sign-off'!A52,'Summary and sign-off'!A50)</f>
        <v>Check - each entry provides sufficient information</v>
      </c>
      <c r="F30" s="190"/>
      <c r="G30" s="86"/>
    </row>
    <row r="31" spans="1:7" ht="25.5" customHeight="1" x14ac:dyDescent="0.25">
      <c r="A31" s="88"/>
      <c r="B31" s="89" t="s">
        <v>96</v>
      </c>
      <c r="C31" s="90">
        <f>COUNTIF(C11:C29,'Summary and sign-off'!A45)</f>
        <v>13</v>
      </c>
      <c r="D31" s="17"/>
      <c r="E31" s="18"/>
      <c r="F31" s="19"/>
    </row>
    <row r="32" spans="1:7" ht="25.5" customHeight="1" x14ac:dyDescent="0.25">
      <c r="A32" s="88"/>
      <c r="B32" s="89" t="s">
        <v>97</v>
      </c>
      <c r="C32" s="90">
        <f>COUNTIF(C11:C29,'Summary and sign-off'!A46)</f>
        <v>2</v>
      </c>
      <c r="D32" s="17"/>
      <c r="E32" s="18"/>
      <c r="F32" s="19"/>
    </row>
    <row r="33" spans="1:6" x14ac:dyDescent="0.2">
      <c r="A33" s="20"/>
      <c r="B33" s="21"/>
      <c r="C33" s="20"/>
      <c r="D33" s="22"/>
      <c r="E33" s="22"/>
      <c r="F33" s="20"/>
    </row>
    <row r="34" spans="1:6" x14ac:dyDescent="0.2">
      <c r="A34" s="21" t="s">
        <v>152</v>
      </c>
      <c r="B34" s="21"/>
      <c r="C34" s="21"/>
      <c r="D34" s="21"/>
      <c r="E34" s="21"/>
      <c r="F34" s="21"/>
    </row>
    <row r="35" spans="1:6" ht="12.6" customHeight="1" x14ac:dyDescent="0.2">
      <c r="A35" s="23" t="s">
        <v>131</v>
      </c>
      <c r="B35" s="20"/>
      <c r="C35" s="20"/>
      <c r="D35" s="20"/>
      <c r="E35" s="20"/>
      <c r="F35" s="24"/>
    </row>
    <row r="36" spans="1:6" x14ac:dyDescent="0.2">
      <c r="A36" s="23" t="s">
        <v>79</v>
      </c>
      <c r="B36" s="25"/>
      <c r="C36" s="26"/>
      <c r="D36" s="26"/>
      <c r="E36" s="26"/>
      <c r="F36" s="27"/>
    </row>
    <row r="37" spans="1:6" x14ac:dyDescent="0.2">
      <c r="A37" s="23" t="s">
        <v>164</v>
      </c>
      <c r="B37" s="28"/>
      <c r="C37" s="28"/>
      <c r="D37" s="28"/>
      <c r="E37" s="28"/>
      <c r="F37" s="28"/>
    </row>
    <row r="38" spans="1:6" ht="12.75" customHeight="1" x14ac:dyDescent="0.2">
      <c r="A38" s="23" t="s">
        <v>165</v>
      </c>
      <c r="B38" s="20"/>
      <c r="C38" s="20"/>
      <c r="D38" s="20"/>
      <c r="E38" s="20"/>
      <c r="F38" s="20"/>
    </row>
    <row r="39" spans="1:6" ht="12.95" customHeight="1" x14ac:dyDescent="0.2">
      <c r="A39" s="29" t="s">
        <v>166</v>
      </c>
      <c r="B39" s="30"/>
      <c r="C39" s="30"/>
      <c r="D39" s="30"/>
      <c r="E39" s="30"/>
      <c r="F39" s="30"/>
    </row>
    <row r="40" spans="1:6" x14ac:dyDescent="0.2">
      <c r="A40" s="31" t="s">
        <v>167</v>
      </c>
      <c r="B40" s="32"/>
      <c r="C40" s="27"/>
      <c r="D40" s="27"/>
      <c r="E40" s="27"/>
      <c r="F40" s="27"/>
    </row>
    <row r="41" spans="1:6" ht="12.75" customHeight="1" x14ac:dyDescent="0.2">
      <c r="A41" s="31" t="s">
        <v>146</v>
      </c>
      <c r="B41" s="23"/>
      <c r="C41" s="33"/>
      <c r="D41" s="33"/>
      <c r="E41" s="33"/>
      <c r="F41" s="33"/>
    </row>
    <row r="42" spans="1:6" ht="12.75" customHeight="1" x14ac:dyDescent="0.2">
      <c r="A42" s="23"/>
      <c r="B42" s="23"/>
      <c r="C42" s="33"/>
      <c r="D42" s="33"/>
      <c r="E42" s="33"/>
      <c r="F42" s="33"/>
    </row>
    <row r="43" spans="1:6" ht="12.75" hidden="1" customHeight="1" x14ac:dyDescent="0.2">
      <c r="A43" s="23"/>
      <c r="B43" s="23"/>
      <c r="C43" s="33"/>
      <c r="D43" s="33"/>
      <c r="E43" s="33"/>
      <c r="F43" s="33"/>
    </row>
    <row r="44" spans="1:6" hidden="1" x14ac:dyDescent="0.2"/>
    <row r="45" spans="1:6" hidden="1" x14ac:dyDescent="0.2"/>
    <row r="46" spans="1:6" hidden="1" x14ac:dyDescent="0.2">
      <c r="A46" s="21"/>
      <c r="B46" s="21"/>
      <c r="C46" s="21"/>
      <c r="D46" s="21"/>
      <c r="E46" s="21"/>
      <c r="F46" s="21"/>
    </row>
    <row r="47" spans="1:6" hidden="1" x14ac:dyDescent="0.2">
      <c r="A47" s="21"/>
      <c r="B47" s="21"/>
      <c r="C47" s="21"/>
      <c r="D47" s="21"/>
      <c r="E47" s="21"/>
      <c r="F47" s="21"/>
    </row>
    <row r="48" spans="1:6" hidden="1" x14ac:dyDescent="0.2">
      <c r="A48" s="21"/>
      <c r="B48" s="21"/>
      <c r="C48" s="21"/>
      <c r="D48" s="21"/>
      <c r="E48" s="21"/>
      <c r="F48" s="21"/>
    </row>
    <row r="49" spans="1:6" hidden="1" x14ac:dyDescent="0.2">
      <c r="A49" s="21"/>
      <c r="B49" s="21"/>
      <c r="C49" s="21"/>
      <c r="D49" s="21"/>
      <c r="E49" s="21"/>
      <c r="F49" s="21"/>
    </row>
    <row r="50" spans="1:6" hidden="1" x14ac:dyDescent="0.2">
      <c r="A50" s="21"/>
      <c r="B50" s="21"/>
      <c r="C50" s="21"/>
      <c r="D50" s="21"/>
      <c r="E50" s="21"/>
      <c r="F50" s="21"/>
    </row>
    <row r="51" spans="1:6" hidden="1" x14ac:dyDescent="0.2"/>
    <row r="52" spans="1:6" hidden="1" x14ac:dyDescent="0.2"/>
    <row r="53" spans="1:6" hidden="1" x14ac:dyDescent="0.2"/>
    <row r="54" spans="1:6" hidden="1" x14ac:dyDescent="0.2"/>
    <row r="55" spans="1:6" hidden="1" x14ac:dyDescent="0.2"/>
    <row r="56" spans="1:6" hidden="1" x14ac:dyDescent="0.2"/>
    <row r="57" spans="1:6" hidden="1" x14ac:dyDescent="0.2"/>
    <row r="58" spans="1:6" hidden="1" x14ac:dyDescent="0.2"/>
    <row r="59" spans="1:6" hidden="1" x14ac:dyDescent="0.2"/>
    <row r="60" spans="1:6" hidden="1" x14ac:dyDescent="0.2"/>
    <row r="61" spans="1:6" hidden="1" x14ac:dyDescent="0.2"/>
    <row r="62" spans="1:6" hidden="1" x14ac:dyDescent="0.2"/>
    <row r="63" spans="1:6" hidden="1" x14ac:dyDescent="0.2"/>
    <row r="64" spans="1:6" hidden="1" x14ac:dyDescent="0.2"/>
    <row r="65" hidden="1" x14ac:dyDescent="0.2"/>
    <row r="66" hidden="1" x14ac:dyDescent="0.2"/>
    <row r="67" hidden="1" x14ac:dyDescent="0.2"/>
    <row r="68" hidden="1" x14ac:dyDescent="0.2"/>
    <row r="69" hidden="1" x14ac:dyDescent="0.2"/>
    <row r="70" hidden="1" x14ac:dyDescent="0.2"/>
    <row r="71" x14ac:dyDescent="0.2"/>
    <row r="72" x14ac:dyDescent="0.2"/>
    <row r="73" x14ac:dyDescent="0.2"/>
    <row r="74" x14ac:dyDescent="0.2"/>
    <row r="75" x14ac:dyDescent="0.2"/>
  </sheetData>
  <sheetProtection formatCells="0" insertRows="0" deleteRows="0"/>
  <dataConsolidate/>
  <mergeCells count="10">
    <mergeCell ref="E30:F30"/>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9 A11:A1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5:A28">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C11:C29</xm:sqref>
        </x14:dataValidation>
        <x14:dataValidation type="list" errorStyle="information" operator="greaterThan" allowBlank="1" showInputMessage="1" prompt="Provide specific $ value if possible">
          <x14:formula1>
            <xm:f>'Summary and sign-off'!$A$39:$A$44</xm:f>
          </x14:formula1>
          <xm:sqref>E11:E29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12165527-d881-4234-97f9-ee139a3f0c3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SMITH Janine</cp:lastModifiedBy>
  <cp:revision/>
  <cp:lastPrinted>2022-08-01T22:03:36Z</cp:lastPrinted>
  <dcterms:created xsi:type="dcterms:W3CDTF">2010-10-17T20:59:02Z</dcterms:created>
  <dcterms:modified xsi:type="dcterms:W3CDTF">2022-08-01T22:10:50Z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