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amlet\UserShares\TSY\data\SowdenW\Documents\"/>
    </mc:Choice>
  </mc:AlternateContent>
  <xr:revisionPtr revIDLastSave="0" documentId="8_{770A1A92-ACBF-4872-9F2F-7D69A2F95787}" xr6:coauthVersionLast="47" xr6:coauthVersionMax="47"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benefits'!$A$1:$F$37</definedName>
    <definedName name="_xlnm.Print_Area" localSheetId="2">Hospitality!$A$1:$E$32</definedName>
    <definedName name="_xlnm.Print_Area" localSheetId="0">'Summary and sign-off'!$A$1:$F$23</definedName>
    <definedName name="_xlnm.Print_Area" localSheetId="1">Travel!$A$1:$E$61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4" l="1"/>
  <c r="C25" i="3"/>
  <c r="C25" i="2"/>
  <c r="C36" i="1"/>
  <c r="C50" i="1"/>
  <c r="C22"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25" i="3" s="1"/>
  <c r="F57" i="13"/>
  <c r="D50" i="1" s="1"/>
  <c r="F56" i="13"/>
  <c r="D36" i="1" s="1"/>
  <c r="F55" i="13"/>
  <c r="D22" i="1" s="1"/>
  <c r="C13" i="13"/>
  <c r="C12" i="13"/>
  <c r="C11" i="13"/>
  <c r="C16" i="13" l="1"/>
  <c r="C17" i="13"/>
  <c r="B5" i="4" l="1"/>
  <c r="B4" i="4"/>
  <c r="B5" i="3"/>
  <c r="B4" i="3"/>
  <c r="B5" i="2"/>
  <c r="B4" i="2"/>
  <c r="B5" i="1"/>
  <c r="B4" i="1"/>
  <c r="C15" i="13" l="1"/>
  <c r="F12" i="13" l="1"/>
  <c r="C26"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<sst xmlns="http://schemas.openxmlformats.org/spreadsheetml/2006/main" count="236" uniqueCount="155">
  <si>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</si>
  <si>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</si>
  <si>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</si>
  <si>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</si>
  <si>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</si>
  <si>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</si>
  <si>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</si>
  <si>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</si>
  <si>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</si>
  <si>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</si>
  <si>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</si>
  <si>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</si>
  <si>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</si>
  <si>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</si>
  <si>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</si>
  <si>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</si>
  <si>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</si>
  <si>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</si>
  <si>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</si>
  <si>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</si>
  <si>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</si>
  <si>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</si>
  <si>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</si>
  <si>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</si>
  <si>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</si>
  <si>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</si>
  <si>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</si>
  <si>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</si>
  <si>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</si>
  <si>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</si>
  <si>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</si>
  <si>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</si>
  <si>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</si>
  <si>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</si>
  <si>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</si>
  <si>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</si>
  <si>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</si>
  <si>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</si>
  <si>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</si>
  <si>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</si>
  <si>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</si>
  <si>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</si>
  <si>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</si>
  <si>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</si>
  <si>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</si>
  <si>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</si>
  <si>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</si>
  <si>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</si>
  <si>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</si>
  <si>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</si>
  <si>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</si>
  <si>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</si>
  <si>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</si>
  <si>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</si>
  <si>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</si>
  <si>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</si>
  <si>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</si>
  <si>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</si>
  <si>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</si>
  <si>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</si>
  <si>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</si>
  <si>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</si>
  <si>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</si>
  <si>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</si>
  <si>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</si>
  <si>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</si>
  <si>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</si>
  <si>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</si>
  <si>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</si>
  <si>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</si>
  <si>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</si>
  <si>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</si>
  <si>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</si>
  <si>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</si>
  <si>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</si>
  <si>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</si>
  <si>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</si>
  <si>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</si>
  <si>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</si>
  <si>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</si>
  <si>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</si>
  <si>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</si>
  <si>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</si>
  <si>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</si>
  <si>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</si>
  <si>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</si>
  <si>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</si>
  <si>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</si>
  <si>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</si>
  <si>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</si>
  <si>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</si>
  <si>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</si>
  <si>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</si>
  <si>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</si>
  <si>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</si>
  <si>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</si>
  <si>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</si>
  <si>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</si>
  <si>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</si>
  <si>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</si>
  <si>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</si>
  <si>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</si>
  <si>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</si>
  <si>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</si>
  <si>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</si>
  <si>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</si>
  <si>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</si>
  <si>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</si>
  <si>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</si>
  <si>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</si>
  <si>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</si>
  <si>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</si>
  <si>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</si>
  <si>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</si>
  <si>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</si>
  <si>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</si>
  <si>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</si>
  <si>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</si>
  <si>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</si>
  <si>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</si>
  <si>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The Treasury</t>
  </si>
  <si>
    <t>Caralee McLiesh</t>
  </si>
  <si>
    <t xml:space="preserve"> Airfare (including fees)</t>
  </si>
  <si>
    <t>Sydney/Canberra</t>
  </si>
  <si>
    <t>No hospitality offered to third parties</t>
  </si>
  <si>
    <t xml:space="preserve">Continued professional development - Jeff Whalan Learning Group 2021/2022 </t>
  </si>
  <si>
    <t>2021/22</t>
  </si>
  <si>
    <t>Learning set fees</t>
  </si>
  <si>
    <t>Access to Zoom virtual meeting platform</t>
  </si>
  <si>
    <t>Zoom licence fee 1 July 2021 to 30 June 2022</t>
  </si>
  <si>
    <t>Wellington</t>
  </si>
  <si>
    <t>Phone and data costs 1 July 2021 to 30 June 2022</t>
  </si>
  <si>
    <t>INFINZ Awards dinner</t>
  </si>
  <si>
    <t>INFINZ</t>
  </si>
  <si>
    <t xml:space="preserve">Te Papa Board new year celebration </t>
  </si>
  <si>
    <t>Te Papa Board</t>
  </si>
  <si>
    <t>British High Commissioner</t>
  </si>
  <si>
    <t>Matariki Farewell Ball</t>
  </si>
  <si>
    <t>Celebration for the Platinum Jubilee including reception at Parliament</t>
  </si>
  <si>
    <t>DIA</t>
  </si>
  <si>
    <t>Dinner at Australian High Commissioner's Residence</t>
  </si>
  <si>
    <t>Australian High Commissioner</t>
  </si>
  <si>
    <t>PM</t>
  </si>
  <si>
    <t>Farewell lunch to Dame Patsy Reddy</t>
  </si>
  <si>
    <t>AirNZ Parliamentary Reception</t>
  </si>
  <si>
    <t>Election night party</t>
  </si>
  <si>
    <t>Australia</t>
  </si>
  <si>
    <t>Parliamentary Press Gallery Party</t>
  </si>
  <si>
    <t>Parliamentary Press Gallery</t>
  </si>
  <si>
    <t>Attending Maintaining Peak Performance group meeting in Sydney, and meetings with Australian Treasury, Parliamentary Budget Office, PM&amp;C</t>
  </si>
  <si>
    <t>28 to 30 April 2022</t>
  </si>
  <si>
    <t>23 to 30 April 2022</t>
  </si>
  <si>
    <t>Taxis</t>
  </si>
  <si>
    <t>Mobile phone and data charges</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</si>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</sst>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7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vertical="top"/>
      <protection locked="0"/>
    </xf>
    <xf numFmtId="0" fontId="0" fillId="10" borderId="4" xfId="0" applyFont="1" applyFill="1" applyBorder="1" applyAlignment="1" applyProtection="1">
      <alignment horizontal="left" vertical="top" wrapText="1"/>
      <protection locked="0"/>
    </xf>
    <xf numFmtId="0" fontId="11" fillId="10" borderId="4" xfId="0" applyNumberFormat="1" applyFont="1" applyFill="1" applyBorder="1" applyAlignment="1" applyProtection="1">
      <alignment horizontal="left" vertical="top" wrapText="1"/>
      <protection locked="0"/>
    </xf>
    <xf numFmtId="164" fontId="11" fillId="10" borderId="4" xfId="0" applyNumberFormat="1" applyFont="1" applyFill="1" applyBorder="1" applyAlignment="1" applyProtection="1">
      <alignment horizontal="right" vertical="top" wrapText="1"/>
      <protection locked="0"/>
    </xf>
    <xf numFmtId="0" fontId="0" fillId="10" borderId="5" xfId="0" applyFont="1" applyFill="1" applyBorder="1" applyAlignment="1" applyProtection="1">
      <alignment horizontal="left" vertical="top" wrapText="1"/>
      <protection locked="0"/>
    </xf>
    <xf numFmtId="0" fontId="0" fillId="0" borderId="0" xfId="0" applyAlignment="1" applyProtection="1">
      <alignment vertical="top"/>
      <protection locked="0"/>
    </xf>
    <xf numFmtId="167" fontId="11" fillId="10" borderId="3" xfId="0" applyNumberFormat="1" applyFont="1" applyFill="1" applyBorder="1" applyAlignment="1" applyProtection="1">
      <alignment horizontal="left" vertical="top"/>
      <protection locked="0"/>
    </xf>
    <xf numFmtId="164" fontId="11" fillId="10" borderId="4" xfId="0" applyNumberFormat="1"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9" fillId="0" borderId="6"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0" fillId="0" borderId="2" xfId="0" applyFont="1" applyFill="1" applyBorder="1" applyAlignment="1" applyProtection="1">
      <alignment horizontal="left" vertical="center" wrapText="1" readingOrder="1"/>
      <protection locked="0"/>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F6" sqref="F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4" t="s">
        <v>2</v>
      </c>
      <c r="B1" s="154"/>
      <c r="C1" s="154"/>
      <c r="D1" s="154"/>
      <c r="E1" s="154"/>
      <c r="F1" s="154"/>
      <c r="G1" s="46"/>
      <c r="H1" s="46"/>
      <c r="I1" s="46"/>
      <c r="J1" s="46"/>
      <c r="K1" s="46"/>
    </row>
    <row r="2" spans="1:11" ht="21" customHeight="1" x14ac:dyDescent="0.2">
      <c r="A2" s="4" t="s">
        <v>3</v>
      </c>
      <c r="B2" s="155" t="s">
        <v>120</v>
      </c>
      <c r="C2" s="155"/>
      <c r="D2" s="155"/>
      <c r="E2" s="155"/>
      <c r="F2" s="155"/>
      <c r="G2" s="46"/>
      <c r="H2" s="46"/>
      <c r="I2" s="46"/>
      <c r="J2" s="46"/>
      <c r="K2" s="46"/>
    </row>
    <row r="3" spans="1:11" ht="21" customHeight="1" x14ac:dyDescent="0.2">
      <c r="A3" s="4" t="s">
        <v>4</v>
      </c>
      <c r="B3" s="155" t="s">
        <v>121</v>
      </c>
      <c r="C3" s="155"/>
      <c r="D3" s="155"/>
      <c r="E3" s="155"/>
      <c r="F3" s="155"/>
      <c r="G3" s="46"/>
      <c r="H3" s="46"/>
      <c r="I3" s="46"/>
      <c r="J3" s="46"/>
      <c r="K3" s="46"/>
    </row>
    <row r="4" spans="1:11" ht="21" customHeight="1" x14ac:dyDescent="0.2">
      <c r="A4" s="4" t="s">
        <v>5</v>
      </c>
      <c r="B4" s="156">
        <v>44378</v>
      </c>
      <c r="C4" s="156"/>
      <c r="D4" s="156"/>
      <c r="E4" s="156"/>
      <c r="F4" s="156"/>
      <c r="G4" s="46"/>
      <c r="H4" s="46"/>
      <c r="I4" s="46"/>
      <c r="J4" s="46"/>
      <c r="K4" s="46"/>
    </row>
    <row r="5" spans="1:11" ht="21" customHeight="1" x14ac:dyDescent="0.2">
      <c r="A5" s="4" t="s">
        <v>6</v>
      </c>
      <c r="B5" s="156">
        <v>44742</v>
      </c>
      <c r="C5" s="156"/>
      <c r="D5" s="156"/>
      <c r="E5" s="156"/>
      <c r="F5" s="156"/>
      <c r="G5" s="46"/>
      <c r="H5" s="46"/>
      <c r="I5" s="46"/>
      <c r="J5" s="46"/>
      <c r="K5" s="46"/>
    </row>
    <row r="6" spans="1:11" ht="21" customHeight="1" x14ac:dyDescent="0.2">
      <c r="A6" s="4" t="s">
        <v>7</v>
      </c>
      <c r="B6" s="151" t="str">
        <f>IF(AND(Travel!B7&lt;&gt;A30,Hospitality!B7&lt;&gt;A30,'All other expenses'!B7&lt;&gt;A30,'Gifts and benefits'!B7&lt;&gt;A30),A31,IF(AND(Travel!B7=A30,Hospitality!B7=A30,'All other expenses'!B7=A30,'Gifts and benefits'!B7=A30),A33,A32))</f>
        <v>Data and totals checked on all sheets</v>
      </c>
      <c r="C6" s="151"/>
      <c r="D6" s="151"/>
      <c r="E6" s="151"/>
      <c r="F6" s="151"/>
      <c r="G6" s="34"/>
      <c r="H6" s="46"/>
      <c r="I6" s="46"/>
      <c r="J6" s="46"/>
      <c r="K6" s="46"/>
    </row>
    <row r="7" spans="1:11" ht="21" customHeight="1" x14ac:dyDescent="0.2">
      <c r="A7" s="4" t="s">
        <v>8</v>
      </c>
      <c r="B7" s="153" t="s">
        <v>40</v>
      </c>
      <c r="C7" s="153"/>
      <c r="D7" s="153"/>
      <c r="E7" s="153"/>
      <c r="F7" s="153"/>
      <c r="G7" s="34"/>
      <c r="H7" s="46"/>
      <c r="I7" s="46"/>
      <c r="J7" s="46"/>
      <c r="K7" s="46"/>
    </row>
    <row r="8" spans="1:11" ht="21" customHeight="1" x14ac:dyDescent="0.2">
      <c r="A8" s="4" t="s">
        <v>10</v>
      </c>
      <c r="B8" s="153" t="s">
        <v>154</v>
      </c>
      <c r="C8" s="153"/>
      <c r="D8" s="153"/>
      <c r="E8" s="153"/>
      <c r="F8" s="153"/>
      <c r="G8" s="34"/>
      <c r="H8" s="46"/>
      <c r="I8" s="46"/>
      <c r="J8" s="46"/>
      <c r="K8" s="46"/>
    </row>
    <row r="9" spans="1:11" ht="66.75" customHeight="1" x14ac:dyDescent="0.2">
      <c r="A9" s="152" t="s">
        <v>11</v>
      </c>
      <c r="B9" s="152"/>
      <c r="C9" s="152"/>
      <c r="D9" s="152"/>
      <c r="E9" s="152"/>
      <c r="F9" s="152"/>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1825.99</v>
      </c>
      <c r="C11" s="82" t="str">
        <f>IF(Travel!B6="",A34,Travel!B6)</f>
        <v>Figures exclude GST</v>
      </c>
      <c r="D11" s="8"/>
      <c r="E11" s="10" t="s">
        <v>17</v>
      </c>
      <c r="F11" s="56">
        <f>'Gifts and benefits'!C26</f>
        <v>9</v>
      </c>
      <c r="G11" s="47"/>
      <c r="H11" s="47"/>
      <c r="I11" s="47"/>
      <c r="J11" s="47"/>
      <c r="K11" s="47"/>
    </row>
    <row r="12" spans="1:11" ht="27.75" customHeight="1" x14ac:dyDescent="0.2">
      <c r="A12" s="10" t="s">
        <v>0</v>
      </c>
      <c r="B12" s="75">
        <f>Hospitality!B25</f>
        <v>0</v>
      </c>
      <c r="C12" s="82" t="str">
        <f>IF(Hospitality!B6="",A34,Hospitality!B6)</f>
        <v>Figures exclude GST</v>
      </c>
      <c r="D12" s="8"/>
      <c r="E12" s="10" t="s">
        <v>18</v>
      </c>
      <c r="F12" s="56">
        <f>'Gifts and benefits'!C27</f>
        <v>0</v>
      </c>
      <c r="G12" s="47"/>
      <c r="H12" s="47"/>
      <c r="I12" s="47"/>
      <c r="J12" s="47"/>
      <c r="K12" s="47"/>
    </row>
    <row r="13" spans="1:11" ht="27.75" customHeight="1" x14ac:dyDescent="0.2">
      <c r="A13" s="10" t="s">
        <v>19</v>
      </c>
      <c r="B13" s="75">
        <f>'All other expenses'!B25</f>
        <v>8884.7800000000007</v>
      </c>
      <c r="C13" s="82" t="str">
        <f>IF('All other expenses'!B6="",A34,'All other expenses'!B6)</f>
        <v>Figures exclude GST</v>
      </c>
      <c r="D13" s="8"/>
      <c r="E13" s="10" t="s">
        <v>20</v>
      </c>
      <c r="F13" s="56">
        <f>'Gifts and benefits'!C28</f>
        <v>9</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1825.99</v>
      </c>
      <c r="C15" s="84" t="str">
        <f>C11</f>
        <v>Figures exclude GST</v>
      </c>
      <c r="D15" s="8"/>
      <c r="E15" s="8"/>
      <c r="F15" s="58"/>
      <c r="G15" s="46"/>
      <c r="H15" s="46"/>
      <c r="I15" s="46"/>
      <c r="J15" s="46"/>
      <c r="K15" s="46"/>
    </row>
    <row r="16" spans="1:11" ht="27.75" customHeight="1" x14ac:dyDescent="0.2">
      <c r="A16" s="11" t="s">
        <v>22</v>
      </c>
      <c r="B16" s="77">
        <f>Travel!B36</f>
        <v>0</v>
      </c>
      <c r="C16" s="84" t="str">
        <f>C11</f>
        <v>Figures exclude GST</v>
      </c>
      <c r="D16" s="59"/>
      <c r="E16" s="8"/>
      <c r="F16" s="60"/>
      <c r="G16" s="46"/>
      <c r="H16" s="46"/>
      <c r="I16" s="46"/>
      <c r="J16" s="46"/>
      <c r="K16" s="46"/>
    </row>
    <row r="17" spans="1:11" ht="27.75" customHeight="1" x14ac:dyDescent="0.2">
      <c r="A17" s="11" t="s">
        <v>23</v>
      </c>
      <c r="B17" s="77">
        <f>Travel!B50</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2</v>
      </c>
      <c r="C55" s="90"/>
      <c r="D55" s="90">
        <f>COUNTIF(Travel!D12:D21,"*")</f>
        <v>2</v>
      </c>
      <c r="E55" s="91"/>
      <c r="F55" s="91" t="b">
        <f>MIN(B55,D55)=MAX(B55,D55)</f>
        <v>1</v>
      </c>
      <c r="G55" s="46"/>
      <c r="H55" s="46"/>
      <c r="I55" s="46"/>
      <c r="J55" s="46"/>
      <c r="K55" s="46"/>
    </row>
    <row r="56" spans="1:11" hidden="1" x14ac:dyDescent="0.2">
      <c r="A56" s="100" t="s">
        <v>56</v>
      </c>
      <c r="B56" s="90">
        <f>COUNT(Travel!B26:B35)</f>
        <v>0</v>
      </c>
      <c r="C56" s="90"/>
      <c r="D56" s="90">
        <f>COUNTIF(Travel!D26:D35,"*")</f>
        <v>0</v>
      </c>
      <c r="E56" s="91"/>
      <c r="F56" s="91" t="b">
        <f>MIN(B56,D56)=MAX(B56,D56)</f>
        <v>1</v>
      </c>
    </row>
    <row r="57" spans="1:11" hidden="1" x14ac:dyDescent="0.2">
      <c r="A57" s="101"/>
      <c r="B57" s="90">
        <f>COUNT(Travel!B40:B49)</f>
        <v>0</v>
      </c>
      <c r="C57" s="90"/>
      <c r="D57" s="90">
        <f>COUNTIF(Travel!D40:D49,"*")</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3</v>
      </c>
      <c r="C59" s="91"/>
      <c r="D59" s="91">
        <f>COUNTIF('All other expenses'!D11:D24,"*")</f>
        <v>3</v>
      </c>
      <c r="E59" s="91"/>
      <c r="F59" s="91" t="b">
        <f>MIN(B59,D59)=MAX(B59,D59)</f>
        <v>1</v>
      </c>
    </row>
    <row r="60" spans="1:11" hidden="1" x14ac:dyDescent="0.2">
      <c r="A60" s="102" t="s">
        <v>59</v>
      </c>
      <c r="B60" s="92">
        <f>COUNTIF('Gifts and benefits'!B11:B25,"*")</f>
        <v>9</v>
      </c>
      <c r="C60" s="92">
        <f>COUNTIF('Gifts and benefits'!C11:C25,"*")</f>
        <v>9</v>
      </c>
      <c r="D60" s="92"/>
      <c r="E60" s="92">
        <f>COUNTA('Gifts and benefits'!E11:E25)</f>
        <v>9</v>
      </c>
      <c r="F60" s="93" t="b">
        <f>MIN(B60,C60,E60)=MAX(B60,C60,E60)</f>
        <v>1</v>
      </c>
    </row>
    <row r="61" spans="1:11" x14ac:dyDescent="0.2"/>
  </sheetData>
  <sheetProtection sheet="1" formatCells="0" insertRows="0" deleteRows="0"/>
  <mergeCells count="8">
    <mergeCell ref="A9:F9"/>
    <mergeCell ref="B7:F7"/>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4" t="s">
        <v>60</v>
      </c>
      <c r="B1" s="154"/>
      <c r="C1" s="154"/>
      <c r="D1" s="154"/>
      <c r="E1" s="154"/>
      <c r="F1" s="46"/>
    </row>
    <row r="2" spans="1:6" ht="21" customHeight="1" x14ac:dyDescent="0.2">
      <c r="A2" s="4" t="s">
        <v>3</v>
      </c>
      <c r="B2" s="157" t="str">
        <f>'Summary and sign-off'!B2:F2</f>
        <v>The Treasury</v>
      </c>
      <c r="C2" s="157"/>
      <c r="D2" s="157"/>
      <c r="E2" s="157"/>
      <c r="F2" s="46"/>
    </row>
    <row r="3" spans="1:6" ht="21" customHeight="1" x14ac:dyDescent="0.2">
      <c r="A3" s="4" t="s">
        <v>61</v>
      </c>
      <c r="B3" s="157" t="str">
        <f>'Summary and sign-off'!B3:F3</f>
        <v>Caralee McLiesh</v>
      </c>
      <c r="C3" s="157"/>
      <c r="D3" s="157"/>
      <c r="E3" s="157"/>
      <c r="F3" s="46"/>
    </row>
    <row r="4" spans="1:6" ht="21" customHeight="1" x14ac:dyDescent="0.2">
      <c r="A4" s="4" t="s">
        <v>62</v>
      </c>
      <c r="B4" s="157">
        <f>'Summary and sign-off'!B4:F4</f>
        <v>44378</v>
      </c>
      <c r="C4" s="157"/>
      <c r="D4" s="157"/>
      <c r="E4" s="157"/>
      <c r="F4" s="46"/>
    </row>
    <row r="5" spans="1:6" ht="21" customHeight="1" x14ac:dyDescent="0.2">
      <c r="A5" s="4" t="s">
        <v>63</v>
      </c>
      <c r="B5" s="157">
        <f>'Summary and sign-off'!B5:F5</f>
        <v>44742</v>
      </c>
      <c r="C5" s="157"/>
      <c r="D5" s="157"/>
      <c r="E5" s="157"/>
      <c r="F5" s="46"/>
    </row>
    <row r="6" spans="1:6" ht="21" customHeight="1" x14ac:dyDescent="0.2">
      <c r="A6" s="4" t="s">
        <v>64</v>
      </c>
      <c r="B6" s="164" t="s">
        <v>32</v>
      </c>
      <c r="C6" s="164"/>
      <c r="D6" s="164"/>
      <c r="E6" s="164"/>
      <c r="F6" s="46"/>
    </row>
    <row r="7" spans="1:6" ht="21" customHeight="1" x14ac:dyDescent="0.2">
      <c r="A7" s="4" t="s">
        <v>7</v>
      </c>
      <c r="B7" s="153" t="s">
        <v>34</v>
      </c>
      <c r="C7" s="153"/>
      <c r="D7" s="153"/>
      <c r="E7" s="153"/>
      <c r="F7" s="46"/>
    </row>
    <row r="8" spans="1:6" ht="36" customHeight="1" x14ac:dyDescent="0.2">
      <c r="A8" s="160" t="s">
        <v>65</v>
      </c>
      <c r="B8" s="161"/>
      <c r="C8" s="161"/>
      <c r="D8" s="161"/>
      <c r="E8" s="161"/>
      <c r="F8" s="22"/>
    </row>
    <row r="9" spans="1:6" ht="36" customHeight="1" x14ac:dyDescent="0.2">
      <c r="A9" s="162" t="s">
        <v>66</v>
      </c>
      <c r="B9" s="163"/>
      <c r="C9" s="163"/>
      <c r="D9" s="163"/>
      <c r="E9" s="163"/>
      <c r="F9" s="22"/>
    </row>
    <row r="10" spans="1:6" ht="24.75" customHeight="1" x14ac:dyDescent="0.2">
      <c r="A10" s="159" t="s">
        <v>67</v>
      </c>
      <c r="B10" s="165"/>
      <c r="C10" s="159"/>
      <c r="D10" s="159"/>
      <c r="E10" s="159"/>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ht="25.5" x14ac:dyDescent="0.2">
      <c r="A13" s="133" t="s">
        <v>151</v>
      </c>
      <c r="B13" s="134">
        <v>1698.7</v>
      </c>
      <c r="C13" s="135" t="s">
        <v>149</v>
      </c>
      <c r="D13" s="135" t="s">
        <v>122</v>
      </c>
      <c r="E13" s="136" t="s">
        <v>123</v>
      </c>
      <c r="F13" s="1"/>
    </row>
    <row r="14" spans="1:6" s="68" customFormat="1" ht="25.5" x14ac:dyDescent="0.2">
      <c r="A14" s="133" t="s">
        <v>150</v>
      </c>
      <c r="B14" s="134">
        <v>127.29</v>
      </c>
      <c r="C14" s="135" t="s">
        <v>149</v>
      </c>
      <c r="D14" s="135" t="s">
        <v>152</v>
      </c>
      <c r="E14" s="136" t="s">
        <v>123</v>
      </c>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1825.99</v>
      </c>
      <c r="C22" s="140" t="str">
        <f>IF(SUBTOTAL(3,B12:B21)=SUBTOTAL(103,B12:B21),'Summary and sign-off'!$A$48,'Summary and sign-off'!$A$49)</f>
        <v>Check - there are no hidden rows with data</v>
      </c>
      <c r="D22" s="158" t="str">
        <f>IF('Summary and sign-off'!F55='Summary and sign-off'!F54,'Summary and sign-off'!A51,'Summary and sign-off'!A50)</f>
        <v>Check - each entry provides sufficient information</v>
      </c>
      <c r="E22" s="158"/>
      <c r="F22" s="46"/>
    </row>
    <row r="23" spans="1:6" ht="10.5" customHeight="1" x14ac:dyDescent="0.2">
      <c r="A23" s="27"/>
      <c r="B23" s="22"/>
      <c r="C23" s="27"/>
      <c r="D23" s="27"/>
      <c r="E23" s="27"/>
      <c r="F23" s="27"/>
    </row>
    <row r="24" spans="1:6" ht="24.75" customHeight="1" x14ac:dyDescent="0.2">
      <c r="A24" s="159" t="s">
        <v>74</v>
      </c>
      <c r="B24" s="159"/>
      <c r="C24" s="159"/>
      <c r="D24" s="159"/>
      <c r="E24" s="159"/>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x14ac:dyDescent="0.2">
      <c r="A27" s="133"/>
      <c r="B27" s="134"/>
      <c r="C27" s="135"/>
      <c r="D27" s="135"/>
      <c r="E27" s="136"/>
      <c r="F27" s="1"/>
    </row>
    <row r="28" spans="1:6" s="68" customFormat="1" x14ac:dyDescent="0.2">
      <c r="A28" s="133"/>
      <c r="B28" s="134"/>
      <c r="C28" s="135"/>
      <c r="D28" s="135"/>
      <c r="E28" s="136"/>
      <c r="F28" s="1"/>
    </row>
    <row r="29" spans="1:6" s="68" customFormat="1" x14ac:dyDescent="0.2">
      <c r="A29" s="133"/>
      <c r="B29" s="134"/>
      <c r="C29" s="135"/>
      <c r="D29" s="135"/>
      <c r="E29" s="136"/>
      <c r="F29" s="1"/>
    </row>
    <row r="30" spans="1:6" s="68" customFormat="1" x14ac:dyDescent="0.2">
      <c r="A30" s="133"/>
      <c r="B30" s="134"/>
      <c r="C30" s="135"/>
      <c r="D30" s="135"/>
      <c r="E30" s="136"/>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76</v>
      </c>
      <c r="B36" s="87">
        <f>SUM(B26:B35)</f>
        <v>0</v>
      </c>
      <c r="C36" s="140" t="str">
        <f>IF(SUBTOTAL(3,B26:B35)=SUBTOTAL(103,B26:B35),'Summary and sign-off'!$A$48,'Summary and sign-off'!$A$49)</f>
        <v>Check - there are no hidden rows with data</v>
      </c>
      <c r="D36" s="158" t="str">
        <f>IF('Summary and sign-off'!F56='Summary and sign-off'!F54,'Summary and sign-off'!A51,'Summary and sign-off'!A50)</f>
        <v>Check - each entry provides sufficient information</v>
      </c>
      <c r="E36" s="158"/>
      <c r="F36" s="46"/>
    </row>
    <row r="37" spans="1:6" ht="10.5" customHeight="1" x14ac:dyDescent="0.2">
      <c r="A37" s="27"/>
      <c r="B37" s="22"/>
      <c r="C37" s="27"/>
      <c r="D37" s="27"/>
      <c r="E37" s="27"/>
      <c r="F37" s="27"/>
    </row>
    <row r="38" spans="1:6" ht="24.75" customHeight="1" x14ac:dyDescent="0.2">
      <c r="A38" s="159" t="s">
        <v>77</v>
      </c>
      <c r="B38" s="159"/>
      <c r="C38" s="159"/>
      <c r="D38" s="159"/>
      <c r="E38" s="159"/>
      <c r="F38" s="46"/>
    </row>
    <row r="39" spans="1:6" ht="27" customHeight="1" x14ac:dyDescent="0.2">
      <c r="A39" s="35" t="s">
        <v>68</v>
      </c>
      <c r="B39" s="35" t="s">
        <v>13</v>
      </c>
      <c r="C39" s="35" t="s">
        <v>78</v>
      </c>
      <c r="D39" s="35" t="s">
        <v>79</v>
      </c>
      <c r="E39" s="35" t="s">
        <v>72</v>
      </c>
      <c r="F39" s="49"/>
    </row>
    <row r="40" spans="1:6" s="68" customFormat="1" hidden="1" x14ac:dyDescent="0.2">
      <c r="A40" s="111"/>
      <c r="B40" s="112"/>
      <c r="C40" s="113"/>
      <c r="D40" s="113"/>
      <c r="E40" s="114"/>
      <c r="F40" s="1"/>
    </row>
    <row r="41" spans="1:6" s="68" customFormat="1" x14ac:dyDescent="0.2">
      <c r="A41" s="133"/>
      <c r="B41" s="134"/>
      <c r="C41" s="135"/>
      <c r="D41" s="135"/>
      <c r="E41" s="136"/>
      <c r="F41" s="1"/>
    </row>
    <row r="42" spans="1:6" s="68" customFormat="1" x14ac:dyDescent="0.2">
      <c r="A42" s="133"/>
      <c r="B42" s="134"/>
      <c r="C42" s="135"/>
      <c r="D42" s="135"/>
      <c r="E42" s="136"/>
      <c r="F42" s="1"/>
    </row>
    <row r="43" spans="1:6" s="68" customFormat="1" x14ac:dyDescent="0.2">
      <c r="A43" s="133"/>
      <c r="B43" s="134"/>
      <c r="C43" s="135"/>
      <c r="D43" s="135"/>
      <c r="E43" s="136"/>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80</v>
      </c>
      <c r="B50" s="87">
        <f>SUM(B40:B49)</f>
        <v>0</v>
      </c>
      <c r="C50" s="140" t="str">
        <f>IF(SUBTOTAL(3,B40:B49)=SUBTOTAL(103,B40:B49),'Summary and sign-off'!$A$48,'Summary and sign-off'!$A$49)</f>
        <v>Check - there are no hidden rows with data</v>
      </c>
      <c r="D50" s="158" t="str">
        <f>IF('Summary and sign-off'!F57='Summary and sign-off'!F54,'Summary and sign-off'!A51,'Summary and sign-off'!A50)</f>
        <v>Check - each entry provides sufficient information</v>
      </c>
      <c r="E50" s="158"/>
      <c r="F50" s="46"/>
    </row>
    <row r="51" spans="1:6" ht="10.5" customHeight="1" x14ac:dyDescent="0.2">
      <c r="A51" s="27"/>
      <c r="B51" s="73"/>
      <c r="C51" s="22"/>
      <c r="D51" s="27"/>
      <c r="E51" s="27"/>
      <c r="F51" s="27"/>
    </row>
    <row r="52" spans="1:6" ht="34.5" customHeight="1" x14ac:dyDescent="0.2">
      <c r="A52" s="50" t="s">
        <v>81</v>
      </c>
      <c r="B52" s="74">
        <f>B22+B36+B50</f>
        <v>1825.99</v>
      </c>
      <c r="C52" s="51"/>
      <c r="D52" s="51"/>
      <c r="E52" s="51"/>
      <c r="F52" s="26"/>
    </row>
    <row r="53" spans="1:6" x14ac:dyDescent="0.2">
      <c r="A53" s="27"/>
      <c r="B53" s="22"/>
      <c r="C53" s="27"/>
      <c r="D53" s="27"/>
      <c r="E53" s="27"/>
      <c r="F53" s="27"/>
    </row>
    <row r="54" spans="1:6" x14ac:dyDescent="0.2">
      <c r="A54" s="52" t="s">
        <v>24</v>
      </c>
      <c r="B54" s="25"/>
      <c r="C54" s="26"/>
      <c r="D54" s="26"/>
      <c r="E54" s="26"/>
      <c r="F54" s="27"/>
    </row>
    <row r="55" spans="1:6" ht="12.6" customHeight="1" x14ac:dyDescent="0.2">
      <c r="A55" s="23" t="s">
        <v>82</v>
      </c>
      <c r="B55" s="53"/>
      <c r="C55" s="53"/>
      <c r="D55" s="32"/>
      <c r="E55" s="32"/>
      <c r="F55" s="27"/>
    </row>
    <row r="56" spans="1:6" ht="12.95" customHeight="1" x14ac:dyDescent="0.2">
      <c r="A56" s="31" t="s">
        <v>83</v>
      </c>
      <c r="B56" s="27"/>
      <c r="C56" s="32"/>
      <c r="D56" s="27"/>
      <c r="E56" s="32"/>
      <c r="F56" s="27"/>
    </row>
    <row r="57" spans="1:6" x14ac:dyDescent="0.2">
      <c r="A57" s="31" t="s">
        <v>84</v>
      </c>
      <c r="B57" s="32"/>
      <c r="C57" s="32"/>
      <c r="D57" s="32"/>
      <c r="E57" s="54"/>
      <c r="F57" s="46"/>
    </row>
    <row r="58" spans="1:6" x14ac:dyDescent="0.2">
      <c r="A58" s="23" t="s">
        <v>30</v>
      </c>
      <c r="B58" s="25"/>
      <c r="C58" s="26"/>
      <c r="D58" s="26"/>
      <c r="E58" s="26"/>
      <c r="F58" s="27"/>
    </row>
    <row r="59" spans="1:6" ht="12.95" customHeight="1" x14ac:dyDescent="0.2">
      <c r="A59" s="31" t="s">
        <v>85</v>
      </c>
      <c r="B59" s="27"/>
      <c r="C59" s="32"/>
      <c r="D59" s="27"/>
      <c r="E59" s="32"/>
      <c r="F59" s="27"/>
    </row>
    <row r="60" spans="1:6" x14ac:dyDescent="0.2">
      <c r="A60" s="31" t="s">
        <v>86</v>
      </c>
      <c r="B60" s="32"/>
      <c r="C60" s="32"/>
      <c r="D60" s="32"/>
      <c r="E60" s="54"/>
      <c r="F60" s="46"/>
    </row>
    <row r="61" spans="1:6" x14ac:dyDescent="0.2">
      <c r="A61" s="36" t="s">
        <v>87</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8" spans="1:6" ht="12.75" hidden="1" customHeight="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4" t="s">
        <v>60</v>
      </c>
      <c r="B1" s="154"/>
      <c r="C1" s="154"/>
      <c r="D1" s="154"/>
      <c r="E1" s="154"/>
      <c r="F1" s="38"/>
    </row>
    <row r="2" spans="1:6" ht="21" customHeight="1" x14ac:dyDescent="0.2">
      <c r="A2" s="4" t="s">
        <v>3</v>
      </c>
      <c r="B2" s="157" t="str">
        <f>'Summary and sign-off'!B2:F2</f>
        <v>The Treasury</v>
      </c>
      <c r="C2" s="157"/>
      <c r="D2" s="157"/>
      <c r="E2" s="157"/>
      <c r="F2" s="38"/>
    </row>
    <row r="3" spans="1:6" ht="21" customHeight="1" x14ac:dyDescent="0.2">
      <c r="A3" s="4" t="s">
        <v>61</v>
      </c>
      <c r="B3" s="157" t="str">
        <f>'Summary and sign-off'!B3:F3</f>
        <v>Caralee McLiesh</v>
      </c>
      <c r="C3" s="157"/>
      <c r="D3" s="157"/>
      <c r="E3" s="157"/>
      <c r="F3" s="38"/>
    </row>
    <row r="4" spans="1:6" ht="21" customHeight="1" x14ac:dyDescent="0.2">
      <c r="A4" s="4" t="s">
        <v>62</v>
      </c>
      <c r="B4" s="157">
        <f>'Summary and sign-off'!B4:F4</f>
        <v>44378</v>
      </c>
      <c r="C4" s="157"/>
      <c r="D4" s="157"/>
      <c r="E4" s="157"/>
      <c r="F4" s="38"/>
    </row>
    <row r="5" spans="1:6" ht="21" customHeight="1" x14ac:dyDescent="0.2">
      <c r="A5" s="4" t="s">
        <v>63</v>
      </c>
      <c r="B5" s="157">
        <f>'Summary and sign-off'!B5:F5</f>
        <v>44742</v>
      </c>
      <c r="C5" s="157"/>
      <c r="D5" s="157"/>
      <c r="E5" s="157"/>
      <c r="F5" s="38"/>
    </row>
    <row r="6" spans="1:6" ht="21" customHeight="1" x14ac:dyDescent="0.2">
      <c r="A6" s="4" t="s">
        <v>64</v>
      </c>
      <c r="B6" s="153" t="s">
        <v>32</v>
      </c>
      <c r="C6" s="153"/>
      <c r="D6" s="153"/>
      <c r="E6" s="153"/>
      <c r="F6" s="38"/>
    </row>
    <row r="7" spans="1:6" ht="21" customHeight="1" x14ac:dyDescent="0.2">
      <c r="A7" s="4" t="s">
        <v>7</v>
      </c>
      <c r="B7" s="153" t="s">
        <v>34</v>
      </c>
      <c r="C7" s="153"/>
      <c r="D7" s="153"/>
      <c r="E7" s="153"/>
      <c r="F7" s="38"/>
    </row>
    <row r="8" spans="1:6" ht="35.25" customHeight="1" x14ac:dyDescent="0.25">
      <c r="A8" s="168" t="s">
        <v>88</v>
      </c>
      <c r="B8" s="168"/>
      <c r="C8" s="169"/>
      <c r="D8" s="169"/>
      <c r="E8" s="169"/>
      <c r="F8" s="42"/>
    </row>
    <row r="9" spans="1:6" ht="35.25" customHeight="1" x14ac:dyDescent="0.25">
      <c r="A9" s="166" t="s">
        <v>89</v>
      </c>
      <c r="B9" s="167"/>
      <c r="C9" s="167"/>
      <c r="D9" s="167"/>
      <c r="E9" s="167"/>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124</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8" t="str">
        <f>IF('Summary and sign-off'!F58='Summary and sign-off'!F54,'Summary and sign-off'!A51,'Summary and sign-off'!A50)</f>
        <v>Check - each entry provides sufficient information</v>
      </c>
      <c r="E25" s="158"/>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B13:B24 B11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4" t="s">
        <v>60</v>
      </c>
      <c r="B1" s="154"/>
      <c r="C1" s="154"/>
      <c r="D1" s="154"/>
      <c r="E1" s="154"/>
      <c r="F1" s="24"/>
    </row>
    <row r="2" spans="1:6" ht="21" customHeight="1" x14ac:dyDescent="0.2">
      <c r="A2" s="4" t="s">
        <v>3</v>
      </c>
      <c r="B2" s="157" t="str">
        <f>'Summary and sign-off'!B2:F2</f>
        <v>The Treasury</v>
      </c>
      <c r="C2" s="157"/>
      <c r="D2" s="157"/>
      <c r="E2" s="157"/>
      <c r="F2" s="24"/>
    </row>
    <row r="3" spans="1:6" ht="21" customHeight="1" x14ac:dyDescent="0.2">
      <c r="A3" s="4" t="s">
        <v>61</v>
      </c>
      <c r="B3" s="157" t="str">
        <f>'Summary and sign-off'!B3:F3</f>
        <v>Caralee McLiesh</v>
      </c>
      <c r="C3" s="157"/>
      <c r="D3" s="157"/>
      <c r="E3" s="157"/>
      <c r="F3" s="24"/>
    </row>
    <row r="4" spans="1:6" ht="21" customHeight="1" x14ac:dyDescent="0.2">
      <c r="A4" s="4" t="s">
        <v>62</v>
      </c>
      <c r="B4" s="157">
        <f>'Summary and sign-off'!B4:F4</f>
        <v>44378</v>
      </c>
      <c r="C4" s="157"/>
      <c r="D4" s="157"/>
      <c r="E4" s="157"/>
      <c r="F4" s="24"/>
    </row>
    <row r="5" spans="1:6" ht="21" customHeight="1" x14ac:dyDescent="0.2">
      <c r="A5" s="4" t="s">
        <v>63</v>
      </c>
      <c r="B5" s="157">
        <f>'Summary and sign-off'!B5:F5</f>
        <v>44742</v>
      </c>
      <c r="C5" s="157"/>
      <c r="D5" s="157"/>
      <c r="E5" s="157"/>
      <c r="F5" s="24"/>
    </row>
    <row r="6" spans="1:6" ht="21" customHeight="1" x14ac:dyDescent="0.2">
      <c r="A6" s="4" t="s">
        <v>64</v>
      </c>
      <c r="B6" s="164" t="s">
        <v>32</v>
      </c>
      <c r="C6" s="164"/>
      <c r="D6" s="164"/>
      <c r="E6" s="164"/>
      <c r="F6" s="34"/>
    </row>
    <row r="7" spans="1:6" ht="21" customHeight="1" x14ac:dyDescent="0.2">
      <c r="A7" s="4" t="s">
        <v>7</v>
      </c>
      <c r="B7" s="153" t="s">
        <v>34</v>
      </c>
      <c r="C7" s="153"/>
      <c r="D7" s="153"/>
      <c r="E7" s="153"/>
      <c r="F7" s="34"/>
    </row>
    <row r="8" spans="1:6" ht="35.25" customHeight="1" x14ac:dyDescent="0.2">
      <c r="A8" s="161" t="s">
        <v>98</v>
      </c>
      <c r="B8" s="161"/>
      <c r="C8" s="169"/>
      <c r="D8" s="169"/>
      <c r="E8" s="169"/>
      <c r="F8" s="24"/>
    </row>
    <row r="9" spans="1:6" ht="35.25" customHeight="1" x14ac:dyDescent="0.2">
      <c r="A9" s="170" t="s">
        <v>99</v>
      </c>
      <c r="B9" s="171"/>
      <c r="C9" s="171"/>
      <c r="D9" s="171"/>
      <c r="E9" s="171"/>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150" customFormat="1" x14ac:dyDescent="0.2">
      <c r="A12" s="147">
        <v>44532</v>
      </c>
      <c r="B12" s="148">
        <v>8048.35</v>
      </c>
      <c r="C12" s="142" t="s">
        <v>125</v>
      </c>
      <c r="D12" s="142" t="s">
        <v>127</v>
      </c>
      <c r="E12" s="145" t="s">
        <v>146</v>
      </c>
      <c r="F12" s="149"/>
    </row>
    <row r="13" spans="1:6" s="150" customFormat="1" x14ac:dyDescent="0.2">
      <c r="A13" s="147" t="s">
        <v>126</v>
      </c>
      <c r="B13" s="148">
        <v>269.79000000000002</v>
      </c>
      <c r="C13" s="142" t="s">
        <v>128</v>
      </c>
      <c r="D13" s="142" t="s">
        <v>129</v>
      </c>
      <c r="E13" s="145" t="s">
        <v>130</v>
      </c>
      <c r="F13" s="149"/>
    </row>
    <row r="14" spans="1:6" s="150" customFormat="1" x14ac:dyDescent="0.2">
      <c r="A14" s="147" t="s">
        <v>126</v>
      </c>
      <c r="B14" s="148">
        <v>566.64</v>
      </c>
      <c r="C14" s="142" t="s">
        <v>153</v>
      </c>
      <c r="D14" s="142" t="s">
        <v>131</v>
      </c>
      <c r="E14" s="145" t="s">
        <v>130</v>
      </c>
      <c r="F14" s="149"/>
    </row>
    <row r="15" spans="1:6" s="150" customFormat="1" x14ac:dyDescent="0.2">
      <c r="A15" s="147"/>
      <c r="B15" s="148"/>
      <c r="C15" s="142"/>
      <c r="D15" s="142"/>
      <c r="E15" s="145"/>
      <c r="F15" s="149"/>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8884.7800000000007</v>
      </c>
      <c r="C25" s="85" t="str">
        <f>IF(SUBTOTAL(3,B11:B24)=SUBTOTAL(103,B11:B24),'Summary and sign-off'!$A$48,'Summary and sign-off'!$A$49)</f>
        <v>Check - there are no hidden rows with data</v>
      </c>
      <c r="D25" s="158" t="str">
        <f>IF('Summary and sign-off'!F59='Summary and sign-off'!F54,'Summary and sign-off'!A51,'Summary and sign-off'!A50)</f>
        <v>Check - each entry provides sufficient information</v>
      </c>
      <c r="E25" s="158"/>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0"/>
  <sheetViews>
    <sheetView zoomScaleNormal="100" workbookViewId="0">
      <selection activeCell="G26" sqref="G24:G2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4" t="s">
        <v>104</v>
      </c>
      <c r="B1" s="154"/>
      <c r="C1" s="154"/>
      <c r="D1" s="154"/>
      <c r="E1" s="154"/>
      <c r="F1" s="154"/>
    </row>
    <row r="2" spans="1:6" ht="21" customHeight="1" x14ac:dyDescent="0.2">
      <c r="A2" s="4" t="s">
        <v>3</v>
      </c>
      <c r="B2" s="157" t="str">
        <f>'Summary and sign-off'!B2:F2</f>
        <v>The Treasury</v>
      </c>
      <c r="C2" s="157"/>
      <c r="D2" s="157"/>
      <c r="E2" s="157"/>
      <c r="F2" s="157"/>
    </row>
    <row r="3" spans="1:6" ht="21" customHeight="1" x14ac:dyDescent="0.2">
      <c r="A3" s="4" t="s">
        <v>61</v>
      </c>
      <c r="B3" s="157" t="str">
        <f>'Summary and sign-off'!B3:F3</f>
        <v>Caralee McLiesh</v>
      </c>
      <c r="C3" s="157"/>
      <c r="D3" s="157"/>
      <c r="E3" s="157"/>
      <c r="F3" s="157"/>
    </row>
    <row r="4" spans="1:6" ht="21" customHeight="1" x14ac:dyDescent="0.2">
      <c r="A4" s="4" t="s">
        <v>62</v>
      </c>
      <c r="B4" s="157">
        <f>'Summary and sign-off'!B4:F4</f>
        <v>44378</v>
      </c>
      <c r="C4" s="157"/>
      <c r="D4" s="157"/>
      <c r="E4" s="157"/>
      <c r="F4" s="157"/>
    </row>
    <row r="5" spans="1:6" ht="21" customHeight="1" x14ac:dyDescent="0.2">
      <c r="A5" s="4" t="s">
        <v>63</v>
      </c>
      <c r="B5" s="157">
        <f>'Summary and sign-off'!B5:F5</f>
        <v>44742</v>
      </c>
      <c r="C5" s="157"/>
      <c r="D5" s="157"/>
      <c r="E5" s="157"/>
      <c r="F5" s="157"/>
    </row>
    <row r="6" spans="1:6" ht="21" customHeight="1" x14ac:dyDescent="0.2">
      <c r="A6" s="4" t="s">
        <v>105</v>
      </c>
      <c r="B6" s="164" t="s">
        <v>32</v>
      </c>
      <c r="C6" s="164"/>
      <c r="D6" s="164"/>
      <c r="E6" s="164"/>
      <c r="F6" s="164"/>
    </row>
    <row r="7" spans="1:6" ht="21" customHeight="1" x14ac:dyDescent="0.2">
      <c r="A7" s="4" t="s">
        <v>7</v>
      </c>
      <c r="B7" s="153" t="s">
        <v>34</v>
      </c>
      <c r="C7" s="153"/>
      <c r="D7" s="153"/>
      <c r="E7" s="153"/>
      <c r="F7" s="153"/>
    </row>
    <row r="8" spans="1:6" ht="36" customHeight="1" x14ac:dyDescent="0.2">
      <c r="A8" s="161" t="s">
        <v>106</v>
      </c>
      <c r="B8" s="161"/>
      <c r="C8" s="161"/>
      <c r="D8" s="161"/>
      <c r="E8" s="161"/>
      <c r="F8" s="161"/>
    </row>
    <row r="9" spans="1:6" ht="36" customHeight="1" x14ac:dyDescent="0.2">
      <c r="A9" s="170" t="s">
        <v>107</v>
      </c>
      <c r="B9" s="171"/>
      <c r="C9" s="171"/>
      <c r="D9" s="171"/>
      <c r="E9" s="171"/>
      <c r="F9" s="171"/>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41">
        <v>44445</v>
      </c>
      <c r="B12" s="142" t="s">
        <v>143</v>
      </c>
      <c r="C12" s="143" t="s">
        <v>48</v>
      </c>
      <c r="D12" s="142" t="s">
        <v>142</v>
      </c>
      <c r="E12" s="144" t="s">
        <v>42</v>
      </c>
      <c r="F12" s="145"/>
    </row>
    <row r="13" spans="1:6" s="68" customFormat="1" x14ac:dyDescent="0.2">
      <c r="A13" s="141">
        <v>44545</v>
      </c>
      <c r="B13" s="142" t="s">
        <v>147</v>
      </c>
      <c r="C13" s="143" t="s">
        <v>48</v>
      </c>
      <c r="D13" s="142" t="s">
        <v>148</v>
      </c>
      <c r="E13" s="144" t="s">
        <v>42</v>
      </c>
      <c r="F13" s="145"/>
    </row>
    <row r="14" spans="1:6" s="68" customFormat="1" x14ac:dyDescent="0.2">
      <c r="A14" s="141">
        <v>44623</v>
      </c>
      <c r="B14" s="142" t="s">
        <v>134</v>
      </c>
      <c r="C14" s="143" t="s">
        <v>48</v>
      </c>
      <c r="D14" s="142" t="s">
        <v>135</v>
      </c>
      <c r="E14" s="144" t="s">
        <v>42</v>
      </c>
      <c r="F14" s="145"/>
    </row>
    <row r="15" spans="1:6" s="68" customFormat="1" ht="25.5" x14ac:dyDescent="0.2">
      <c r="A15" s="141">
        <v>44692</v>
      </c>
      <c r="B15" s="142" t="s">
        <v>140</v>
      </c>
      <c r="C15" s="143" t="s">
        <v>48</v>
      </c>
      <c r="D15" s="142" t="s">
        <v>141</v>
      </c>
      <c r="E15" s="144" t="s">
        <v>42</v>
      </c>
      <c r="F15" s="145"/>
    </row>
    <row r="16" spans="1:6" s="68" customFormat="1" ht="25.5" x14ac:dyDescent="0.2">
      <c r="A16" s="141">
        <v>44702</v>
      </c>
      <c r="B16" s="142" t="s">
        <v>145</v>
      </c>
      <c r="C16" s="143" t="s">
        <v>48</v>
      </c>
      <c r="D16" s="142" t="s">
        <v>141</v>
      </c>
      <c r="E16" s="144" t="s">
        <v>42</v>
      </c>
      <c r="F16" s="145"/>
    </row>
    <row r="17" spans="1:7" s="146" customFormat="1" x14ac:dyDescent="0.2">
      <c r="A17" s="141">
        <v>44707</v>
      </c>
      <c r="B17" s="142" t="s">
        <v>132</v>
      </c>
      <c r="C17" s="143" t="s">
        <v>48</v>
      </c>
      <c r="D17" s="142" t="s">
        <v>133</v>
      </c>
      <c r="E17" s="144" t="s">
        <v>42</v>
      </c>
      <c r="F17" s="145"/>
    </row>
    <row r="18" spans="1:7" s="146" customFormat="1" x14ac:dyDescent="0.2">
      <c r="A18" s="141">
        <v>44714</v>
      </c>
      <c r="B18" s="142" t="s">
        <v>137</v>
      </c>
      <c r="C18" s="143" t="s">
        <v>48</v>
      </c>
      <c r="D18" s="142" t="s">
        <v>136</v>
      </c>
      <c r="E18" s="144" t="s">
        <v>42</v>
      </c>
      <c r="F18" s="145"/>
    </row>
    <row r="19" spans="1:7" s="146" customFormat="1" ht="25.5" x14ac:dyDescent="0.2">
      <c r="A19" s="141">
        <v>44715</v>
      </c>
      <c r="B19" s="142" t="s">
        <v>138</v>
      </c>
      <c r="C19" s="143" t="s">
        <v>48</v>
      </c>
      <c r="D19" s="142" t="s">
        <v>139</v>
      </c>
      <c r="E19" s="144" t="s">
        <v>42</v>
      </c>
      <c r="F19" s="145"/>
    </row>
    <row r="20" spans="1:7" s="146" customFormat="1" x14ac:dyDescent="0.2">
      <c r="A20" s="141">
        <v>44740</v>
      </c>
      <c r="B20" s="142" t="s">
        <v>144</v>
      </c>
      <c r="C20" s="143" t="s">
        <v>48</v>
      </c>
      <c r="D20" s="142" t="s">
        <v>142</v>
      </c>
      <c r="E20" s="144" t="s">
        <v>42</v>
      </c>
      <c r="F20" s="145"/>
    </row>
    <row r="21" spans="1:7" s="146" customFormat="1" x14ac:dyDescent="0.2">
      <c r="A21" s="141"/>
      <c r="B21" s="142"/>
      <c r="C21" s="143"/>
      <c r="D21" s="142"/>
      <c r="E21" s="144"/>
      <c r="F21" s="145"/>
    </row>
    <row r="22" spans="1:7" s="146" customFormat="1" x14ac:dyDescent="0.2">
      <c r="A22" s="141"/>
      <c r="B22" s="142"/>
      <c r="C22" s="143"/>
      <c r="D22" s="142"/>
      <c r="E22" s="144"/>
      <c r="F22" s="145"/>
    </row>
    <row r="23" spans="1:7" s="146" customFormat="1" x14ac:dyDescent="0.2">
      <c r="A23" s="141"/>
      <c r="B23" s="142"/>
      <c r="C23" s="143"/>
      <c r="D23" s="142"/>
      <c r="E23" s="144"/>
      <c r="F23" s="145"/>
    </row>
    <row r="24" spans="1:7" s="146" customFormat="1" x14ac:dyDescent="0.2">
      <c r="A24" s="141"/>
      <c r="B24" s="142"/>
      <c r="C24" s="143"/>
      <c r="D24" s="142"/>
      <c r="E24" s="144"/>
      <c r="F24" s="145"/>
    </row>
    <row r="25" spans="1:7" s="68" customFormat="1" hidden="1" x14ac:dyDescent="0.2">
      <c r="A25" s="111"/>
      <c r="B25" s="116"/>
      <c r="C25" s="118"/>
      <c r="D25" s="116"/>
      <c r="E25" s="119"/>
      <c r="F25" s="117"/>
    </row>
    <row r="26" spans="1:7" ht="34.5" customHeight="1" x14ac:dyDescent="0.2">
      <c r="A26" s="129" t="s">
        <v>113</v>
      </c>
      <c r="B26" s="130" t="s">
        <v>114</v>
      </c>
      <c r="C26" s="131">
        <f>C27+C28</f>
        <v>9</v>
      </c>
      <c r="D26" s="132" t="str">
        <f>IF(SUBTOTAL(3,C11:C25)=SUBTOTAL(103,C11:C25),'Summary and sign-off'!$A$48,'Summary and sign-off'!$A$49)</f>
        <v>Check - there are no hidden rows with data</v>
      </c>
      <c r="E26" s="158" t="str">
        <f>IF('Summary and sign-off'!F60='Summary and sign-off'!F54,'Summary and sign-off'!A52,'Summary and sign-off'!A50)</f>
        <v>Check - each entry provides sufficient information</v>
      </c>
      <c r="F26" s="158"/>
      <c r="G26" s="68"/>
    </row>
    <row r="27" spans="1:7" ht="25.5" customHeight="1" x14ac:dyDescent="0.25">
      <c r="A27" s="70"/>
      <c r="B27" s="71" t="s">
        <v>47</v>
      </c>
      <c r="C27" s="72">
        <f>COUNTIF(C11:C25,'Summary and sign-off'!A45)</f>
        <v>0</v>
      </c>
      <c r="D27" s="17"/>
      <c r="E27" s="18"/>
      <c r="F27" s="19"/>
    </row>
    <row r="28" spans="1:7" ht="25.5" customHeight="1" x14ac:dyDescent="0.25">
      <c r="A28" s="70"/>
      <c r="B28" s="71" t="s">
        <v>48</v>
      </c>
      <c r="C28" s="72">
        <f>COUNTIF(C11:C25,'Summary and sign-off'!A46)</f>
        <v>9</v>
      </c>
      <c r="D28" s="17"/>
      <c r="E28" s="18"/>
      <c r="F28" s="19"/>
    </row>
    <row r="29" spans="1:7" x14ac:dyDescent="0.2">
      <c r="A29" s="20"/>
      <c r="B29" s="21"/>
      <c r="C29" s="20"/>
      <c r="D29" s="22"/>
      <c r="E29" s="22"/>
      <c r="F29" s="20"/>
    </row>
    <row r="30" spans="1:7" x14ac:dyDescent="0.2">
      <c r="A30" s="21" t="s">
        <v>103</v>
      </c>
      <c r="B30" s="21"/>
      <c r="C30" s="21"/>
      <c r="D30" s="21"/>
      <c r="E30" s="21"/>
      <c r="F30" s="21"/>
    </row>
    <row r="31" spans="1:7" ht="12.6" customHeight="1" x14ac:dyDescent="0.2">
      <c r="A31" s="23" t="s">
        <v>82</v>
      </c>
      <c r="B31" s="20"/>
      <c r="C31" s="20"/>
      <c r="D31" s="20"/>
      <c r="E31" s="20"/>
      <c r="F31" s="24"/>
    </row>
    <row r="32" spans="1:7" x14ac:dyDescent="0.2">
      <c r="A32" s="23" t="s">
        <v>30</v>
      </c>
      <c r="B32" s="25"/>
      <c r="C32" s="26"/>
      <c r="D32" s="26"/>
      <c r="E32" s="26"/>
      <c r="F32" s="27"/>
    </row>
    <row r="33" spans="1:6" x14ac:dyDescent="0.2">
      <c r="A33" s="23" t="s">
        <v>115</v>
      </c>
      <c r="B33" s="28"/>
      <c r="C33" s="28"/>
      <c r="D33" s="28"/>
      <c r="E33" s="28"/>
      <c r="F33" s="28"/>
    </row>
    <row r="34" spans="1:6" ht="12.75" customHeight="1" x14ac:dyDescent="0.2">
      <c r="A34" s="23" t="s">
        <v>116</v>
      </c>
      <c r="B34" s="20"/>
      <c r="C34" s="20"/>
      <c r="D34" s="20"/>
      <c r="E34" s="20"/>
      <c r="F34" s="20"/>
    </row>
    <row r="35" spans="1:6" ht="12.95" customHeight="1" x14ac:dyDescent="0.2">
      <c r="A35" s="29" t="s">
        <v>117</v>
      </c>
      <c r="B35" s="30"/>
      <c r="C35" s="30"/>
      <c r="D35" s="30"/>
      <c r="E35" s="30"/>
      <c r="F35" s="30"/>
    </row>
    <row r="36" spans="1:6" x14ac:dyDescent="0.2">
      <c r="A36" s="31" t="s">
        <v>118</v>
      </c>
      <c r="B36" s="32"/>
      <c r="C36" s="27"/>
      <c r="D36" s="27"/>
      <c r="E36" s="27"/>
      <c r="F36" s="27"/>
    </row>
    <row r="37" spans="1:6" ht="12.75" customHeight="1" x14ac:dyDescent="0.2">
      <c r="A37" s="31" t="s">
        <v>97</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x14ac:dyDescent="0.2"/>
    <row r="48" spans="1:6" x14ac:dyDescent="0.2"/>
    <row r="49" x14ac:dyDescent="0.2"/>
    <row r="50" x14ac:dyDescent="0.2"/>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 A14 A18 A19 A15 A20 A16 A21 A22 A23 A2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C21:C25 C11:C20</xm:sqref>
        </x14:dataValidation>
        <x14:dataValidation type="list" errorStyle="information" operator="greaterThan" allowBlank="1" showInputMessage="1" prompt="Provide specific $ value if possible" xr:uid="{00000000-0002-0000-0500-000003000000}">
          <x14:formula1>
            <xm:f>'Summary and sign-off'!$A$39:$A$44</xm:f>
          </x14:formula1>
          <xm:sqref>E21:E25 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Wendy Sowden [TSY]</cp:lastModifiedBy>
  <cp:revision/>
  <cp:lastPrinted>2022-07-21T00:12:06Z</cp:lastPrinted>
  <dcterms:created xsi:type="dcterms:W3CDTF">2010-10-17T20:59:02Z</dcterms:created>
  <dcterms:modified xsi:type="dcterms:W3CDTF">2022-07-30T22:59:39Z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